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1352" windowHeight="9216" tabRatio="598" activeTab="1"/>
  </bookViews>
  <sheets>
    <sheet name="Bang diem danh gia" sheetId="3" r:id="rId1"/>
    <sheet name="Ket qua chi tiet" sheetId="7" r:id="rId2"/>
    <sheet name="Ket qua xep loai" sheetId="8" r:id="rId3"/>
  </sheets>
  <definedNames>
    <definedName name="_xlnm._FilterDatabase" localSheetId="1" hidden="1">'Ket qua chi tiet'!#REF!</definedName>
    <definedName name="_xlnm._FilterDatabase" localSheetId="2" hidden="1">'Ket qua xep loai'!#REF!</definedName>
  </definedNames>
  <calcPr calcId="152511"/>
</workbook>
</file>

<file path=xl/calcChain.xml><?xml version="1.0" encoding="utf-8"?>
<calcChain xmlns="http://schemas.openxmlformats.org/spreadsheetml/2006/main">
  <c r="BH30" i="3" l="1"/>
  <c r="BH29" i="3"/>
  <c r="BH28" i="3"/>
  <c r="BH27" i="3"/>
  <c r="BH26" i="3"/>
  <c r="BH24" i="3"/>
  <c r="BH23" i="3"/>
  <c r="BF11" i="3" l="1"/>
  <c r="FK9" i="3" l="1"/>
  <c r="BG30" i="3" l="1"/>
  <c r="FK16" i="3"/>
  <c r="BK16" i="3"/>
  <c r="BG28" i="3" l="1"/>
  <c r="DX16" i="3" l="1"/>
  <c r="EL11" i="3" l="1"/>
  <c r="BH11" i="3"/>
  <c r="EL10" i="3" l="1"/>
  <c r="BH10" i="3"/>
  <c r="BF10" i="3"/>
  <c r="BF13" i="3"/>
  <c r="BH13" i="3"/>
  <c r="BR11" i="3"/>
  <c r="BQ11" i="3"/>
  <c r="BP11" i="3"/>
  <c r="BO11" i="3"/>
  <c r="BM11" i="3"/>
  <c r="BK11" i="3"/>
  <c r="AJ11" i="3"/>
  <c r="AI11" i="3"/>
  <c r="BR10" i="3"/>
  <c r="BQ10" i="3"/>
  <c r="BP10" i="3"/>
  <c r="BO10" i="3"/>
  <c r="BM10" i="3"/>
  <c r="BK10" i="3"/>
  <c r="AJ10" i="3"/>
  <c r="AI10" i="3"/>
  <c r="EL14" i="3"/>
  <c r="DX14" i="3"/>
  <c r="BF14" i="3"/>
  <c r="BR14" i="3"/>
  <c r="BQ14" i="3"/>
  <c r="BP14" i="3"/>
  <c r="BO14" i="3"/>
  <c r="BN14" i="3"/>
  <c r="BM14" i="3"/>
  <c r="BK14" i="3"/>
  <c r="AJ14" i="3"/>
  <c r="AI14" i="3"/>
  <c r="BH16" i="3" l="1"/>
  <c r="BR16" i="3"/>
  <c r="BQ16" i="3"/>
  <c r="BP16" i="3"/>
  <c r="BO16" i="3"/>
  <c r="BM16" i="3"/>
  <c r="BG16" i="3"/>
  <c r="BF16" i="3"/>
  <c r="AJ16" i="3"/>
  <c r="AI16" i="3"/>
  <c r="BR13" i="3" l="1"/>
  <c r="BQ13" i="3"/>
  <c r="BP13" i="3"/>
  <c r="BO13" i="3"/>
  <c r="BN13" i="3"/>
  <c r="BM13" i="3"/>
  <c r="BK13" i="3"/>
  <c r="BG13" i="3"/>
  <c r="AL13" i="3" l="1"/>
  <c r="AK13" i="3"/>
  <c r="AJ13" i="3"/>
  <c r="AI13" i="3"/>
  <c r="BR9" i="3"/>
  <c r="BQ9" i="3"/>
  <c r="BM9" i="3"/>
  <c r="BP9" i="3"/>
  <c r="BO9" i="3"/>
  <c r="BK9" i="3"/>
  <c r="BF9" i="3"/>
  <c r="AJ9" i="3"/>
  <c r="AI9" i="3"/>
  <c r="BH15" i="3"/>
  <c r="BR15" i="3" l="1"/>
  <c r="BQ15" i="3"/>
  <c r="BP15" i="3"/>
  <c r="BO15" i="3"/>
  <c r="BM15" i="3"/>
  <c r="BK15" i="3"/>
  <c r="BG15" i="3"/>
  <c r="BF15" i="3"/>
  <c r="AJ15" i="3"/>
  <c r="AI15" i="3"/>
  <c r="AF15" i="3"/>
  <c r="BF12" i="3"/>
  <c r="BH12" i="3"/>
  <c r="BG12" i="3"/>
  <c r="BH25" i="3" l="1"/>
  <c r="N42" i="3" l="1"/>
  <c r="CO26" i="3"/>
  <c r="BR12" i="3" l="1"/>
  <c r="BQ12" i="3"/>
  <c r="BP12" i="3"/>
  <c r="BO12" i="3"/>
  <c r="BM12" i="3"/>
  <c r="BK12" i="3"/>
  <c r="AJ12" i="3"/>
  <c r="AI12" i="3"/>
  <c r="FK13" i="3" l="1"/>
  <c r="DV16" i="3" l="1"/>
  <c r="J8" i="7" l="1"/>
  <c r="J10" i="7"/>
  <c r="J15" i="7"/>
  <c r="J14" i="7"/>
  <c r="J11" i="7"/>
  <c r="J9" i="7"/>
  <c r="J12" i="7"/>
  <c r="J13" i="7"/>
  <c r="G10" i="7"/>
  <c r="G15" i="7"/>
  <c r="G8" i="7"/>
  <c r="G11" i="7"/>
  <c r="G13" i="7"/>
  <c r="E10" i="7"/>
  <c r="E15" i="7"/>
  <c r="E12" i="7"/>
  <c r="D10" i="7"/>
  <c r="D15" i="7"/>
  <c r="D14" i="7"/>
  <c r="D8" i="7"/>
  <c r="D11" i="7"/>
  <c r="D9" i="7"/>
  <c r="D12" i="7"/>
  <c r="DX15" i="3" l="1"/>
  <c r="DU16" i="3" l="1"/>
  <c r="BL12" i="3" l="1"/>
  <c r="AE12" i="3"/>
  <c r="BL10" i="3" l="1"/>
  <c r="CV23" i="3"/>
  <c r="CV24" i="3"/>
  <c r="CV25" i="3"/>
  <c r="CU25" i="3" s="1"/>
  <c r="CV26" i="3"/>
  <c r="CV29" i="3"/>
  <c r="CV30" i="3"/>
  <c r="CV27" i="3"/>
  <c r="CV28" i="3"/>
  <c r="CU24" i="3"/>
  <c r="CU27" i="3"/>
  <c r="CU28" i="3"/>
  <c r="CU29" i="3"/>
  <c r="CU30" i="3"/>
  <c r="BG24" i="3" l="1"/>
  <c r="BG25" i="3"/>
  <c r="BG26" i="3"/>
  <c r="BG27" i="3"/>
  <c r="BG29" i="3"/>
  <c r="BG23" i="3"/>
  <c r="BL16" i="3"/>
  <c r="AE16" i="3" l="1"/>
  <c r="BL11" i="3"/>
  <c r="DQ10" i="3"/>
  <c r="DQ12" i="3"/>
  <c r="DQ13" i="3"/>
  <c r="DQ14" i="3"/>
  <c r="DQ15" i="3"/>
  <c r="DQ9" i="3"/>
  <c r="AE11" i="3"/>
  <c r="BL15" i="3" l="1"/>
  <c r="AG15" i="3"/>
  <c r="AE15" i="3"/>
  <c r="BL9" i="3" l="1"/>
  <c r="AE9" i="3"/>
  <c r="BL14" i="3"/>
  <c r="AE14" i="3"/>
  <c r="BL13" i="3" l="1"/>
  <c r="AX13" i="3"/>
  <c r="AV13" i="3"/>
  <c r="FH10" i="3" l="1"/>
  <c r="FH11" i="3"/>
  <c r="FH12" i="3"/>
  <c r="FH13" i="3"/>
  <c r="FH14" i="3"/>
  <c r="FH15" i="3"/>
  <c r="FH16" i="3"/>
  <c r="FH9" i="3"/>
  <c r="FG10" i="3"/>
  <c r="FG11" i="3"/>
  <c r="FG12" i="3"/>
  <c r="FG13" i="3"/>
  <c r="FG14" i="3"/>
  <c r="FG15" i="3"/>
  <c r="FG16" i="3"/>
  <c r="FG9" i="3"/>
  <c r="FF10" i="3"/>
  <c r="FF11" i="3"/>
  <c r="FF12" i="3"/>
  <c r="FF13" i="3"/>
  <c r="FF14" i="3"/>
  <c r="FF15" i="3"/>
  <c r="FF16" i="3"/>
  <c r="FF9" i="3"/>
  <c r="FE10" i="3"/>
  <c r="FE11" i="3"/>
  <c r="FE12" i="3"/>
  <c r="FE13" i="3"/>
  <c r="FE14" i="3"/>
  <c r="FE15" i="3"/>
  <c r="FE16" i="3"/>
  <c r="FE9" i="3"/>
  <c r="FD10" i="3"/>
  <c r="FD11" i="3"/>
  <c r="FD12" i="3"/>
  <c r="FD13" i="3"/>
  <c r="FD14" i="3"/>
  <c r="FD15" i="3"/>
  <c r="FD16" i="3"/>
  <c r="FD9" i="3"/>
  <c r="FC10" i="3"/>
  <c r="FC11" i="3"/>
  <c r="FC12" i="3"/>
  <c r="FC13" i="3"/>
  <c r="FC14" i="3"/>
  <c r="FC15" i="3"/>
  <c r="FC16" i="3"/>
  <c r="FC9" i="3"/>
  <c r="FB10" i="3"/>
  <c r="FB11" i="3"/>
  <c r="FB12" i="3"/>
  <c r="FB13" i="3"/>
  <c r="FB14" i="3"/>
  <c r="FB15" i="3"/>
  <c r="FB16" i="3"/>
  <c r="FB9" i="3"/>
  <c r="FA10" i="3"/>
  <c r="FA11" i="3"/>
  <c r="FA12" i="3"/>
  <c r="FA13" i="3"/>
  <c r="FA14" i="3"/>
  <c r="FA15" i="3"/>
  <c r="FA16" i="3"/>
  <c r="FA9" i="3"/>
  <c r="EZ11" i="3"/>
  <c r="EY10" i="3"/>
  <c r="EY11" i="3"/>
  <c r="EY12" i="3"/>
  <c r="EY13" i="3"/>
  <c r="EY14" i="3"/>
  <c r="EY15" i="3"/>
  <c r="EY16" i="3"/>
  <c r="EY9" i="3"/>
  <c r="EX10" i="3"/>
  <c r="EX11" i="3"/>
  <c r="EX12" i="3"/>
  <c r="EX13" i="3"/>
  <c r="EX14" i="3"/>
  <c r="EX15" i="3"/>
  <c r="EX16" i="3"/>
  <c r="EX9" i="3"/>
  <c r="EW10" i="3"/>
  <c r="EW11" i="3"/>
  <c r="EW12" i="3"/>
  <c r="EW13" i="3"/>
  <c r="EW14" i="3"/>
  <c r="EW15" i="3"/>
  <c r="EW16" i="3"/>
  <c r="EW9" i="3"/>
  <c r="EV10" i="3"/>
  <c r="EV11" i="3"/>
  <c r="EV12" i="3"/>
  <c r="EV13" i="3"/>
  <c r="EV14" i="3"/>
  <c r="EV15" i="3"/>
  <c r="EV16" i="3"/>
  <c r="EV9" i="3"/>
  <c r="EU10" i="3"/>
  <c r="EU11" i="3"/>
  <c r="EU12" i="3"/>
  <c r="EU13" i="3"/>
  <c r="EU14" i="3"/>
  <c r="EU15" i="3"/>
  <c r="EU16" i="3"/>
  <c r="ET10" i="3"/>
  <c r="ET11" i="3"/>
  <c r="ET12" i="3"/>
  <c r="ET13" i="3"/>
  <c r="ET14" i="3"/>
  <c r="ET15" i="3"/>
  <c r="ET16" i="3"/>
  <c r="ES10" i="3"/>
  <c r="ES11" i="3"/>
  <c r="ES12" i="3"/>
  <c r="ES13" i="3"/>
  <c r="ES14" i="3"/>
  <c r="ES15" i="3"/>
  <c r="ES16" i="3"/>
  <c r="ER10" i="3"/>
  <c r="ER11" i="3"/>
  <c r="ER12" i="3"/>
  <c r="ER13" i="3"/>
  <c r="ER14" i="3"/>
  <c r="ER15" i="3"/>
  <c r="ER16" i="3"/>
  <c r="EQ10" i="3"/>
  <c r="EQ11" i="3"/>
  <c r="EQ12" i="3"/>
  <c r="EQ13" i="3"/>
  <c r="EQ14" i="3"/>
  <c r="EQ15" i="3"/>
  <c r="EQ16" i="3"/>
  <c r="EQ9" i="3"/>
  <c r="ER9" i="3"/>
  <c r="ES9" i="3"/>
  <c r="ET9" i="3"/>
  <c r="EU9" i="3"/>
  <c r="EP10" i="3"/>
  <c r="EP11" i="3"/>
  <c r="EP12" i="3"/>
  <c r="EP13" i="3"/>
  <c r="EP14" i="3"/>
  <c r="EP15" i="3"/>
  <c r="EP16" i="3"/>
  <c r="EP9" i="3"/>
  <c r="EO10" i="3"/>
  <c r="EO11" i="3"/>
  <c r="EO12" i="3"/>
  <c r="EO13" i="3"/>
  <c r="EO14" i="3"/>
  <c r="EO15" i="3"/>
  <c r="EO16" i="3"/>
  <c r="EO9" i="3"/>
  <c r="EN10" i="3"/>
  <c r="EN11" i="3"/>
  <c r="EN12" i="3"/>
  <c r="EN13" i="3"/>
  <c r="EN14" i="3"/>
  <c r="EN15" i="3"/>
  <c r="EN16" i="3"/>
  <c r="EN9" i="3"/>
  <c r="EM10" i="3"/>
  <c r="EM11" i="3"/>
  <c r="EM12" i="3"/>
  <c r="EM13" i="3"/>
  <c r="EM14" i="3"/>
  <c r="EM15" i="3"/>
  <c r="EM16" i="3"/>
  <c r="EM9" i="3"/>
  <c r="EL13" i="3"/>
  <c r="EL15" i="3"/>
  <c r="EL16" i="3"/>
  <c r="EL9" i="3"/>
  <c r="EK10" i="3"/>
  <c r="EK11" i="3"/>
  <c r="EK12" i="3"/>
  <c r="EK13" i="3"/>
  <c r="EK14" i="3"/>
  <c r="EK15" i="3"/>
  <c r="EK16" i="3"/>
  <c r="EK9" i="3"/>
  <c r="EJ10" i="3"/>
  <c r="EJ11" i="3"/>
  <c r="EJ12" i="3"/>
  <c r="EJ13" i="3"/>
  <c r="EJ14" i="3"/>
  <c r="EJ15" i="3"/>
  <c r="EJ16" i="3"/>
  <c r="EJ9" i="3"/>
  <c r="EI10" i="3"/>
  <c r="EI11" i="3"/>
  <c r="EI12" i="3"/>
  <c r="EI13" i="3"/>
  <c r="EI14" i="3"/>
  <c r="EI15" i="3"/>
  <c r="EI16" i="3"/>
  <c r="EI9" i="3"/>
  <c r="EH10" i="3"/>
  <c r="EH12" i="3"/>
  <c r="EH13" i="3"/>
  <c r="EH14" i="3"/>
  <c r="EH15" i="3"/>
  <c r="EH16" i="3"/>
  <c r="EH9" i="3"/>
  <c r="EG10" i="3"/>
  <c r="EG11" i="3"/>
  <c r="EG12" i="3"/>
  <c r="EG13" i="3"/>
  <c r="EG14" i="3"/>
  <c r="EG15" i="3"/>
  <c r="EG16" i="3"/>
  <c r="EG9" i="3"/>
  <c r="EF10" i="3"/>
  <c r="EF11" i="3"/>
  <c r="EF12" i="3"/>
  <c r="EF13" i="3"/>
  <c r="EF14" i="3"/>
  <c r="EF15" i="3"/>
  <c r="EF16" i="3"/>
  <c r="EF9" i="3"/>
  <c r="EE10" i="3"/>
  <c r="EE11" i="3"/>
  <c r="EE12" i="3"/>
  <c r="EE13" i="3"/>
  <c r="EE14" i="3"/>
  <c r="EE15" i="3"/>
  <c r="EE16" i="3"/>
  <c r="EE9" i="3"/>
  <c r="ED10" i="3"/>
  <c r="ED11" i="3"/>
  <c r="ED12" i="3"/>
  <c r="ED13" i="3"/>
  <c r="ED14" i="3"/>
  <c r="ED15" i="3"/>
  <c r="ED16" i="3"/>
  <c r="ED9" i="3"/>
  <c r="EC10" i="3"/>
  <c r="EC11" i="3"/>
  <c r="EC12" i="3"/>
  <c r="EC13" i="3"/>
  <c r="EC14" i="3"/>
  <c r="EC15" i="3"/>
  <c r="EC16" i="3"/>
  <c r="EC9" i="3"/>
  <c r="EB10" i="3"/>
  <c r="EB11" i="3"/>
  <c r="EB12" i="3"/>
  <c r="EB13" i="3"/>
  <c r="EB14" i="3"/>
  <c r="EB15" i="3"/>
  <c r="EB16" i="3"/>
  <c r="EB9" i="3"/>
  <c r="EA10" i="3"/>
  <c r="EA11" i="3"/>
  <c r="EA12" i="3"/>
  <c r="EA13" i="3"/>
  <c r="EA14" i="3"/>
  <c r="EA15" i="3"/>
  <c r="EA16" i="3"/>
  <c r="EA9" i="3"/>
  <c r="DZ10" i="3"/>
  <c r="DZ11" i="3"/>
  <c r="DZ12" i="3"/>
  <c r="DZ13" i="3"/>
  <c r="DZ14" i="3"/>
  <c r="DZ15" i="3"/>
  <c r="DZ16" i="3"/>
  <c r="DY10" i="3"/>
  <c r="DY11" i="3"/>
  <c r="DY12" i="3"/>
  <c r="DY13" i="3"/>
  <c r="DY14" i="3"/>
  <c r="DY15" i="3"/>
  <c r="DY16" i="3"/>
  <c r="DX11" i="3"/>
  <c r="DW10" i="3"/>
  <c r="DW11" i="3"/>
  <c r="DW12" i="3"/>
  <c r="DW13" i="3"/>
  <c r="DW14" i="3"/>
  <c r="DW15" i="3"/>
  <c r="DW16" i="3"/>
  <c r="DV10" i="3"/>
  <c r="DV11" i="3"/>
  <c r="DV12" i="3"/>
  <c r="DV13" i="3"/>
  <c r="DV14" i="3"/>
  <c r="DV15" i="3"/>
  <c r="DU10" i="3"/>
  <c r="DU11" i="3"/>
  <c r="DU12" i="3"/>
  <c r="DU13" i="3"/>
  <c r="DU14" i="3"/>
  <c r="DU15" i="3"/>
  <c r="DU9" i="3"/>
  <c r="DV9" i="3"/>
  <c r="DW9" i="3"/>
  <c r="DX9" i="3"/>
  <c r="DY9" i="3"/>
  <c r="DZ9" i="3"/>
  <c r="DT10" i="3"/>
  <c r="DT11" i="3"/>
  <c r="DT12" i="3"/>
  <c r="DT13" i="3"/>
  <c r="DT14" i="3"/>
  <c r="DT15" i="3"/>
  <c r="DT16" i="3"/>
  <c r="DT9" i="3"/>
  <c r="EZ15" i="3" l="1"/>
  <c r="G9" i="7" s="1"/>
  <c r="EZ12" i="3"/>
  <c r="G14" i="7" s="1"/>
  <c r="EZ10" i="3"/>
  <c r="EZ16" i="3"/>
  <c r="G12" i="7" s="1"/>
  <c r="EZ14" i="3"/>
  <c r="EZ9" i="3"/>
  <c r="EZ13" i="3"/>
  <c r="DS10" i="3"/>
  <c r="DS11" i="3"/>
  <c r="DS12" i="3"/>
  <c r="DS13" i="3"/>
  <c r="DS14" i="3"/>
  <c r="DS15" i="3"/>
  <c r="DS16" i="3"/>
  <c r="DS9" i="3"/>
  <c r="DR10" i="3"/>
  <c r="DR11" i="3"/>
  <c r="DR12" i="3"/>
  <c r="DR13" i="3"/>
  <c r="DR14" i="3"/>
  <c r="DR15" i="3"/>
  <c r="DR16" i="3"/>
  <c r="DR9" i="3"/>
  <c r="DP10" i="3"/>
  <c r="DP11" i="3"/>
  <c r="DP12" i="3"/>
  <c r="DP13" i="3"/>
  <c r="DP14" i="3"/>
  <c r="DP15" i="3"/>
  <c r="DP16" i="3"/>
  <c r="DP9" i="3"/>
  <c r="DO10" i="3"/>
  <c r="DO11" i="3"/>
  <c r="DO12" i="3"/>
  <c r="DO13" i="3"/>
  <c r="DO14" i="3"/>
  <c r="DO15" i="3"/>
  <c r="DO16" i="3"/>
  <c r="DO9" i="3"/>
  <c r="DN10" i="3"/>
  <c r="DN11" i="3"/>
  <c r="DN12" i="3"/>
  <c r="DN13" i="3"/>
  <c r="DN14" i="3"/>
  <c r="DN15" i="3"/>
  <c r="DN16" i="3"/>
  <c r="DN9" i="3"/>
  <c r="DM10" i="3"/>
  <c r="DM11" i="3"/>
  <c r="DM12" i="3"/>
  <c r="DM13" i="3"/>
  <c r="DM14" i="3"/>
  <c r="DM15" i="3"/>
  <c r="DM16" i="3"/>
  <c r="DM9" i="3"/>
  <c r="DL10" i="3"/>
  <c r="DL11" i="3"/>
  <c r="DL12" i="3"/>
  <c r="DL13" i="3"/>
  <c r="DL14" i="3"/>
  <c r="DL15" i="3"/>
  <c r="DL16" i="3"/>
  <c r="DL9" i="3"/>
  <c r="DJ10" i="3"/>
  <c r="DJ11" i="3"/>
  <c r="DJ12" i="3"/>
  <c r="DJ13" i="3"/>
  <c r="DJ14" i="3"/>
  <c r="DJ15" i="3"/>
  <c r="DJ16" i="3"/>
  <c r="DJ9" i="3"/>
  <c r="DI10" i="3"/>
  <c r="DI11" i="3"/>
  <c r="DI12" i="3"/>
  <c r="DI13" i="3"/>
  <c r="DI14" i="3"/>
  <c r="DI15" i="3"/>
  <c r="DI16" i="3"/>
  <c r="DI9" i="3"/>
  <c r="DH10" i="3"/>
  <c r="DH11" i="3"/>
  <c r="DH12" i="3"/>
  <c r="DH13" i="3"/>
  <c r="DH14" i="3"/>
  <c r="DH15" i="3"/>
  <c r="DH16" i="3"/>
  <c r="DH9" i="3"/>
  <c r="DG10" i="3"/>
  <c r="DG11" i="3"/>
  <c r="DG12" i="3"/>
  <c r="DG13" i="3"/>
  <c r="DG14" i="3"/>
  <c r="DG15" i="3"/>
  <c r="DG16" i="3"/>
  <c r="DG9" i="3"/>
  <c r="DF10" i="3"/>
  <c r="DF11" i="3"/>
  <c r="DF12" i="3"/>
  <c r="DF13" i="3"/>
  <c r="DF14" i="3"/>
  <c r="DF15" i="3"/>
  <c r="DF16" i="3"/>
  <c r="DF9" i="3"/>
  <c r="DE10" i="3"/>
  <c r="DE11" i="3"/>
  <c r="DE12" i="3"/>
  <c r="DE13" i="3"/>
  <c r="DE14" i="3"/>
  <c r="DE15" i="3"/>
  <c r="DE16" i="3"/>
  <c r="DE9" i="3"/>
  <c r="DC10" i="3"/>
  <c r="DC11" i="3"/>
  <c r="DC12" i="3"/>
  <c r="DC13" i="3"/>
  <c r="DC14" i="3"/>
  <c r="DC15" i="3"/>
  <c r="DC16" i="3"/>
  <c r="DC9" i="3"/>
  <c r="DD10" i="3"/>
  <c r="DD11" i="3"/>
  <c r="DD12" i="3"/>
  <c r="DD13" i="3"/>
  <c r="DD14" i="3"/>
  <c r="DD15" i="3"/>
  <c r="DD16" i="3"/>
  <c r="DD9" i="3"/>
  <c r="DB10" i="3"/>
  <c r="DA10" i="3" s="1"/>
  <c r="DB11" i="3"/>
  <c r="DA11" i="3" s="1"/>
  <c r="DB12" i="3"/>
  <c r="DB13" i="3"/>
  <c r="DA13" i="3" s="1"/>
  <c r="E8" i="7" s="1"/>
  <c r="DB14" i="3"/>
  <c r="DB15" i="3"/>
  <c r="DA15" i="3" s="1"/>
  <c r="E9" i="7" s="1"/>
  <c r="DB16" i="3"/>
  <c r="DA16" i="3" s="1"/>
  <c r="DB9" i="3"/>
  <c r="CZ9" i="3"/>
  <c r="CZ10" i="3"/>
  <c r="CZ11" i="3"/>
  <c r="CZ12" i="3"/>
  <c r="CZ13" i="3"/>
  <c r="CZ14" i="3"/>
  <c r="CZ15" i="3"/>
  <c r="CZ16" i="3"/>
  <c r="CY9" i="3"/>
  <c r="CY10" i="3"/>
  <c r="CY11" i="3"/>
  <c r="CY12" i="3"/>
  <c r="CY13" i="3"/>
  <c r="CY14" i="3"/>
  <c r="CY15" i="3"/>
  <c r="CY16" i="3"/>
  <c r="CX9" i="3"/>
  <c r="CX10" i="3"/>
  <c r="CX11" i="3"/>
  <c r="CX12" i="3"/>
  <c r="CX13" i="3"/>
  <c r="CX14" i="3"/>
  <c r="CX15" i="3"/>
  <c r="CX16" i="3"/>
  <c r="CW9" i="3"/>
  <c r="CW10" i="3"/>
  <c r="CW11" i="3"/>
  <c r="CW12" i="3"/>
  <c r="CW13" i="3"/>
  <c r="CW14" i="3"/>
  <c r="CW15" i="3"/>
  <c r="CW16" i="3"/>
  <c r="CV9" i="3"/>
  <c r="CV10" i="3"/>
  <c r="CV11" i="3"/>
  <c r="CV12" i="3"/>
  <c r="CV13" i="3"/>
  <c r="CV14" i="3"/>
  <c r="CV15" i="3"/>
  <c r="CV16" i="3"/>
  <c r="CU9" i="3"/>
  <c r="CU10" i="3"/>
  <c r="CU11" i="3"/>
  <c r="CU12" i="3"/>
  <c r="CU13" i="3"/>
  <c r="CU14" i="3"/>
  <c r="CU15" i="3"/>
  <c r="CU16" i="3"/>
  <c r="CT9" i="3"/>
  <c r="CT10" i="3"/>
  <c r="CT11" i="3"/>
  <c r="CT12" i="3"/>
  <c r="CT13" i="3"/>
  <c r="CT14" i="3"/>
  <c r="CT15" i="3"/>
  <c r="CT16" i="3"/>
  <c r="CS9" i="3"/>
  <c r="CS10" i="3"/>
  <c r="CS11" i="3"/>
  <c r="CS12" i="3"/>
  <c r="CS13" i="3"/>
  <c r="CS14" i="3"/>
  <c r="CS15" i="3"/>
  <c r="CS16" i="3"/>
  <c r="CR9" i="3"/>
  <c r="CR10" i="3"/>
  <c r="CR11" i="3"/>
  <c r="CR12" i="3"/>
  <c r="CR13" i="3"/>
  <c r="CR14" i="3"/>
  <c r="CR15" i="3"/>
  <c r="CR16" i="3"/>
  <c r="CQ9" i="3"/>
  <c r="CQ10" i="3"/>
  <c r="CQ11" i="3"/>
  <c r="CQ12" i="3"/>
  <c r="CQ13" i="3"/>
  <c r="CQ14" i="3"/>
  <c r="CQ15" i="3"/>
  <c r="CQ16" i="3"/>
  <c r="CP9" i="3"/>
  <c r="CP10" i="3"/>
  <c r="CP11" i="3"/>
  <c r="CP12" i="3"/>
  <c r="CP13" i="3"/>
  <c r="CP14" i="3"/>
  <c r="CP15" i="3"/>
  <c r="CP16" i="3"/>
  <c r="CO9" i="3"/>
  <c r="CO10" i="3"/>
  <c r="CO11" i="3"/>
  <c r="CO12" i="3"/>
  <c r="CO13" i="3"/>
  <c r="CO14" i="3"/>
  <c r="CO15" i="3"/>
  <c r="CO16" i="3"/>
  <c r="CN9" i="3"/>
  <c r="CN10" i="3"/>
  <c r="CN11" i="3"/>
  <c r="CN12" i="3"/>
  <c r="CN13" i="3"/>
  <c r="CN14" i="3"/>
  <c r="CN15" i="3"/>
  <c r="CN16" i="3"/>
  <c r="CM9" i="3"/>
  <c r="CM10" i="3"/>
  <c r="CM11" i="3"/>
  <c r="CM12" i="3"/>
  <c r="CM13" i="3"/>
  <c r="CM14" i="3"/>
  <c r="CM15" i="3"/>
  <c r="CM16" i="3"/>
  <c r="CL9" i="3"/>
  <c r="CL10" i="3"/>
  <c r="CL11" i="3"/>
  <c r="CL12" i="3"/>
  <c r="CL13" i="3"/>
  <c r="CL14" i="3"/>
  <c r="CL15" i="3"/>
  <c r="CL16" i="3"/>
  <c r="CK9" i="3"/>
  <c r="CK10" i="3"/>
  <c r="CK11" i="3"/>
  <c r="CK12" i="3"/>
  <c r="CK13" i="3"/>
  <c r="CK14" i="3"/>
  <c r="CK15" i="3"/>
  <c r="CK16" i="3"/>
  <c r="CJ9" i="3"/>
  <c r="CJ10" i="3"/>
  <c r="CJ11" i="3"/>
  <c r="CJ12" i="3"/>
  <c r="CJ13" i="3"/>
  <c r="CJ14" i="3"/>
  <c r="CJ15" i="3"/>
  <c r="CJ16" i="3"/>
  <c r="CI9" i="3"/>
  <c r="CI10" i="3"/>
  <c r="CI11" i="3"/>
  <c r="CI12" i="3"/>
  <c r="CI13" i="3"/>
  <c r="CI14" i="3"/>
  <c r="CI15" i="3"/>
  <c r="CI16" i="3"/>
  <c r="CH9" i="3"/>
  <c r="CH10" i="3"/>
  <c r="CH11" i="3"/>
  <c r="CH12" i="3"/>
  <c r="CH13" i="3"/>
  <c r="CH14" i="3"/>
  <c r="CH15" i="3"/>
  <c r="CH16" i="3"/>
  <c r="CG9" i="3"/>
  <c r="CG10" i="3"/>
  <c r="CG11" i="3"/>
  <c r="CF11" i="3" s="1"/>
  <c r="CG12" i="3"/>
  <c r="CG13" i="3"/>
  <c r="CG14" i="3"/>
  <c r="CG15" i="3"/>
  <c r="CG16" i="3"/>
  <c r="M36" i="3"/>
  <c r="L36" i="3"/>
  <c r="CX24" i="3"/>
  <c r="CX25" i="3"/>
  <c r="CX26" i="3"/>
  <c r="CX27" i="3"/>
  <c r="CX28" i="3"/>
  <c r="CX29" i="3"/>
  <c r="CX30" i="3"/>
  <c r="CX23" i="3"/>
  <c r="CW24" i="3"/>
  <c r="CW25" i="3"/>
  <c r="CW26" i="3"/>
  <c r="CU26" i="3" s="1"/>
  <c r="CW27" i="3"/>
  <c r="CW28" i="3"/>
  <c r="CW29" i="3"/>
  <c r="CW30" i="3"/>
  <c r="CW23" i="3"/>
  <c r="CU23" i="3" s="1"/>
  <c r="CM24" i="3"/>
  <c r="CM25" i="3"/>
  <c r="CM26" i="3"/>
  <c r="CM27" i="3"/>
  <c r="CM28" i="3"/>
  <c r="CM29" i="3"/>
  <c r="CM30" i="3"/>
  <c r="CT24" i="3"/>
  <c r="CT25" i="3"/>
  <c r="CT26" i="3"/>
  <c r="CT27" i="3"/>
  <c r="CT28" i="3"/>
  <c r="CT29" i="3"/>
  <c r="CT30" i="3"/>
  <c r="CS24" i="3"/>
  <c r="CS25" i="3"/>
  <c r="CS26" i="3"/>
  <c r="CS27" i="3"/>
  <c r="CS28" i="3"/>
  <c r="CS29" i="3"/>
  <c r="CS30" i="3"/>
  <c r="CS23" i="3"/>
  <c r="CT23" i="3"/>
  <c r="CR24" i="3"/>
  <c r="CR25" i="3"/>
  <c r="CR26" i="3"/>
  <c r="CR27" i="3"/>
  <c r="CR28" i="3"/>
  <c r="CR29" i="3"/>
  <c r="CR30" i="3"/>
  <c r="CR23" i="3"/>
  <c r="CQ24" i="3"/>
  <c r="CQ25" i="3"/>
  <c r="CQ26" i="3"/>
  <c r="CQ27" i="3"/>
  <c r="CQ28" i="3"/>
  <c r="CQ29" i="3"/>
  <c r="CQ30" i="3"/>
  <c r="CQ23" i="3"/>
  <c r="CP24" i="3"/>
  <c r="CP25" i="3"/>
  <c r="CP26" i="3"/>
  <c r="CP27" i="3"/>
  <c r="CP28" i="3"/>
  <c r="CP29" i="3"/>
  <c r="CP30" i="3"/>
  <c r="CP23" i="3"/>
  <c r="CN23" i="3"/>
  <c r="CO24" i="3"/>
  <c r="CO25" i="3"/>
  <c r="CO27" i="3"/>
  <c r="CO28" i="3"/>
  <c r="CO29" i="3"/>
  <c r="CO30" i="3"/>
  <c r="CO23" i="3"/>
  <c r="CN24" i="3"/>
  <c r="CN25" i="3"/>
  <c r="CN26" i="3"/>
  <c r="CN27" i="3"/>
  <c r="CN28" i="3"/>
  <c r="CN29" i="3"/>
  <c r="CN30" i="3"/>
  <c r="CM23" i="3"/>
  <c r="CL24" i="3"/>
  <c r="CL25" i="3"/>
  <c r="CL26" i="3"/>
  <c r="CL27" i="3"/>
  <c r="CL28" i="3"/>
  <c r="CL29" i="3"/>
  <c r="CL30" i="3"/>
  <c r="CL23" i="3"/>
  <c r="CJ24" i="3"/>
  <c r="CJ25" i="3"/>
  <c r="CJ26" i="3"/>
  <c r="CJ27" i="3"/>
  <c r="CJ28" i="3"/>
  <c r="CJ29" i="3"/>
  <c r="CJ30" i="3"/>
  <c r="CJ23" i="3"/>
  <c r="CI24" i="3"/>
  <c r="CH24" i="3" s="1"/>
  <c r="CI25" i="3"/>
  <c r="CI26" i="3"/>
  <c r="CI27" i="3"/>
  <c r="CI28" i="3"/>
  <c r="CI29" i="3"/>
  <c r="CI30" i="3"/>
  <c r="CI23" i="3"/>
  <c r="CG24" i="3"/>
  <c r="CG25" i="3"/>
  <c r="CG26" i="3"/>
  <c r="CG27" i="3"/>
  <c r="CG28" i="3"/>
  <c r="CG29" i="3"/>
  <c r="CG30" i="3"/>
  <c r="CG23" i="3"/>
  <c r="CF24" i="3"/>
  <c r="CF25" i="3"/>
  <c r="CF26" i="3"/>
  <c r="CF27" i="3"/>
  <c r="CF28" i="3"/>
  <c r="CF29" i="3"/>
  <c r="CF30" i="3"/>
  <c r="CF23" i="3"/>
  <c r="CE24" i="3"/>
  <c r="CE25" i="3"/>
  <c r="CE26" i="3"/>
  <c r="CE27" i="3"/>
  <c r="CE28" i="3"/>
  <c r="CE29" i="3"/>
  <c r="CE30" i="3"/>
  <c r="CD30" i="3" s="1"/>
  <c r="CE23" i="3"/>
  <c r="CD23" i="3" s="1"/>
  <c r="CC24" i="3"/>
  <c r="CC25" i="3"/>
  <c r="CC26" i="3"/>
  <c r="CC27" i="3"/>
  <c r="CC28" i="3"/>
  <c r="CC29" i="3"/>
  <c r="CC30" i="3"/>
  <c r="CC23" i="3"/>
  <c r="CB24" i="3"/>
  <c r="CB25" i="3"/>
  <c r="CB26" i="3"/>
  <c r="CB27" i="3"/>
  <c r="CB28" i="3"/>
  <c r="CB29" i="3"/>
  <c r="CA29" i="3" s="1"/>
  <c r="CB30" i="3"/>
  <c r="CA30" i="3" s="1"/>
  <c r="CB23" i="3"/>
  <c r="CA23" i="3" s="1"/>
  <c r="BZ24" i="3"/>
  <c r="BZ25" i="3"/>
  <c r="BZ26" i="3"/>
  <c r="BZ27" i="3"/>
  <c r="BZ28" i="3"/>
  <c r="BZ29" i="3"/>
  <c r="BZ30" i="3"/>
  <c r="BZ23" i="3"/>
  <c r="BY24" i="3"/>
  <c r="BY25" i="3"/>
  <c r="BY26" i="3"/>
  <c r="BY27" i="3"/>
  <c r="BY28" i="3"/>
  <c r="BX28" i="3" s="1"/>
  <c r="BY29" i="3"/>
  <c r="BX29" i="3" s="1"/>
  <c r="BY30" i="3"/>
  <c r="BY23" i="3"/>
  <c r="BW24" i="3"/>
  <c r="BW25" i="3"/>
  <c r="BW26" i="3"/>
  <c r="BW27" i="3"/>
  <c r="BW28" i="3"/>
  <c r="BW29" i="3"/>
  <c r="BW30" i="3"/>
  <c r="BW23" i="3"/>
  <c r="BV24" i="3"/>
  <c r="BV25" i="3"/>
  <c r="BV26" i="3"/>
  <c r="BV27" i="3"/>
  <c r="BV28" i="3"/>
  <c r="BV29" i="3"/>
  <c r="BV30" i="3"/>
  <c r="BV23" i="3"/>
  <c r="BU24" i="3"/>
  <c r="BU25" i="3"/>
  <c r="BU26" i="3"/>
  <c r="BU27" i="3"/>
  <c r="BU28" i="3"/>
  <c r="BU29" i="3"/>
  <c r="BU30" i="3"/>
  <c r="BU23" i="3"/>
  <c r="BS24" i="3"/>
  <c r="BS25" i="3"/>
  <c r="BS26" i="3"/>
  <c r="BS27" i="3"/>
  <c r="BS28" i="3"/>
  <c r="BS29" i="3"/>
  <c r="BS30" i="3"/>
  <c r="BS23" i="3"/>
  <c r="BR24" i="3"/>
  <c r="BR25" i="3"/>
  <c r="BR26" i="3"/>
  <c r="BR27" i="3"/>
  <c r="BR28" i="3"/>
  <c r="BR29" i="3"/>
  <c r="BR30" i="3"/>
  <c r="BR23" i="3"/>
  <c r="BQ24" i="3"/>
  <c r="BQ25" i="3"/>
  <c r="BQ26" i="3"/>
  <c r="BQ27" i="3"/>
  <c r="BQ28" i="3"/>
  <c r="BQ29" i="3"/>
  <c r="BQ30" i="3"/>
  <c r="BQ23" i="3"/>
  <c r="BP24" i="3"/>
  <c r="BP25" i="3"/>
  <c r="BP26" i="3"/>
  <c r="BP27" i="3"/>
  <c r="BP28" i="3"/>
  <c r="BP29" i="3"/>
  <c r="BP30" i="3"/>
  <c r="BP23" i="3"/>
  <c r="BO24" i="3"/>
  <c r="BO25" i="3"/>
  <c r="BO26" i="3"/>
  <c r="BO27" i="3"/>
  <c r="BO28" i="3"/>
  <c r="BO29" i="3"/>
  <c r="BO30" i="3"/>
  <c r="BO23" i="3"/>
  <c r="BN24" i="3"/>
  <c r="BN25" i="3"/>
  <c r="BN26" i="3"/>
  <c r="BN27" i="3"/>
  <c r="BN28" i="3"/>
  <c r="BN29" i="3"/>
  <c r="BN30" i="3"/>
  <c r="BN23" i="3"/>
  <c r="BM24" i="3"/>
  <c r="BM25" i="3"/>
  <c r="BM26" i="3"/>
  <c r="BM27" i="3"/>
  <c r="BM28" i="3"/>
  <c r="BM29" i="3"/>
  <c r="BM30" i="3"/>
  <c r="BM23" i="3"/>
  <c r="BL24" i="3"/>
  <c r="BL25" i="3"/>
  <c r="BL26" i="3"/>
  <c r="BL27" i="3"/>
  <c r="BL28" i="3"/>
  <c r="BL29" i="3"/>
  <c r="BL30" i="3"/>
  <c r="BL23" i="3"/>
  <c r="BK24" i="3"/>
  <c r="BK25" i="3"/>
  <c r="BK26" i="3"/>
  <c r="BK27" i="3"/>
  <c r="BK28" i="3"/>
  <c r="BK29" i="3"/>
  <c r="BK30" i="3"/>
  <c r="BK23" i="3"/>
  <c r="BI24" i="3"/>
  <c r="BF24" i="3" s="1"/>
  <c r="BI25" i="3"/>
  <c r="BI26" i="3"/>
  <c r="BI27" i="3"/>
  <c r="BI28" i="3"/>
  <c r="BI29" i="3"/>
  <c r="BI30" i="3"/>
  <c r="BI23" i="3"/>
  <c r="BE24" i="3"/>
  <c r="BE25" i="3"/>
  <c r="BE26" i="3"/>
  <c r="BE27" i="3"/>
  <c r="BE28" i="3"/>
  <c r="BE29" i="3"/>
  <c r="BE30" i="3"/>
  <c r="BE23" i="3"/>
  <c r="BD24" i="3"/>
  <c r="BD25" i="3"/>
  <c r="BD26" i="3"/>
  <c r="BD27" i="3"/>
  <c r="BD28" i="3"/>
  <c r="BD29" i="3"/>
  <c r="BD30" i="3"/>
  <c r="BD23" i="3"/>
  <c r="BC24" i="3"/>
  <c r="BC25" i="3"/>
  <c r="BC26" i="3"/>
  <c r="BC27" i="3"/>
  <c r="BC28" i="3"/>
  <c r="BC29" i="3"/>
  <c r="BC30" i="3"/>
  <c r="BC23" i="3"/>
  <c r="BB24" i="3"/>
  <c r="BB25" i="3"/>
  <c r="BB26" i="3"/>
  <c r="BB27" i="3"/>
  <c r="BB28" i="3"/>
  <c r="BB29" i="3"/>
  <c r="BB30" i="3"/>
  <c r="BB23" i="3"/>
  <c r="DK10" i="3" l="1"/>
  <c r="F10" i="7" s="1"/>
  <c r="DK16" i="3"/>
  <c r="F12" i="7" s="1"/>
  <c r="CA27" i="3"/>
  <c r="CH23" i="3"/>
  <c r="CA28" i="3"/>
  <c r="BX27" i="3"/>
  <c r="CH30" i="3"/>
  <c r="BA30" i="3"/>
  <c r="DK12" i="3"/>
  <c r="F14" i="7" s="1"/>
  <c r="DK15" i="3"/>
  <c r="F9" i="7" s="1"/>
  <c r="CH26" i="3"/>
  <c r="CD26" i="3"/>
  <c r="CA26" i="3"/>
  <c r="BX26" i="3"/>
  <c r="BJ26" i="3"/>
  <c r="BA26" i="3"/>
  <c r="CF10" i="3"/>
  <c r="CH27" i="3"/>
  <c r="CA24" i="3"/>
  <c r="BX24" i="3"/>
  <c r="BJ24" i="3"/>
  <c r="BA24" i="3"/>
  <c r="BX30" i="3"/>
  <c r="BF30" i="3"/>
  <c r="CD25" i="3"/>
  <c r="CA25" i="3"/>
  <c r="BX25" i="3"/>
  <c r="BF25" i="3"/>
  <c r="BA25" i="3"/>
  <c r="DK13" i="3"/>
  <c r="F8" i="7" s="1"/>
  <c r="CF15" i="3"/>
  <c r="CH29" i="3"/>
  <c r="CD29" i="3"/>
  <c r="BF29" i="3"/>
  <c r="BA29" i="3"/>
  <c r="DK9" i="3"/>
  <c r="F13" i="7" s="1"/>
  <c r="DA9" i="3"/>
  <c r="E13" i="7" s="1"/>
  <c r="CF9" i="3"/>
  <c r="D13" i="7" s="1"/>
  <c r="BX23" i="3"/>
  <c r="BF23" i="3"/>
  <c r="BA23" i="3"/>
  <c r="DK14" i="3"/>
  <c r="F11" i="7" s="1"/>
  <c r="DA14" i="3"/>
  <c r="E11" i="7" s="1"/>
  <c r="CF14" i="3"/>
  <c r="BJ28" i="3"/>
  <c r="BF28" i="3"/>
  <c r="BA28" i="3"/>
  <c r="BF27" i="3"/>
  <c r="DK11" i="3"/>
  <c r="F15" i="7" s="1"/>
  <c r="CF16" i="3"/>
  <c r="BJ27" i="3"/>
  <c r="BA27" i="3"/>
  <c r="CF13" i="3"/>
  <c r="DA12" i="3"/>
  <c r="E14" i="7" s="1"/>
  <c r="CF12" i="3"/>
  <c r="CD28" i="3"/>
  <c r="CH28" i="3"/>
  <c r="BJ29" i="3"/>
  <c r="CH25" i="3"/>
  <c r="CK23" i="3"/>
  <c r="CD24" i="3"/>
  <c r="CK30" i="3"/>
  <c r="CK26" i="3"/>
  <c r="BF26" i="3"/>
  <c r="CD27" i="3"/>
  <c r="BJ25" i="3"/>
  <c r="BJ30" i="3"/>
  <c r="CK25" i="3"/>
  <c r="CK27" i="3"/>
  <c r="CK28" i="3"/>
  <c r="CK24" i="3"/>
  <c r="CK29" i="3"/>
  <c r="P37" i="3" l="1"/>
  <c r="P38" i="3"/>
  <c r="P39" i="3"/>
  <c r="P40" i="3"/>
  <c r="P41" i="3"/>
  <c r="P42" i="3"/>
  <c r="P43" i="3"/>
  <c r="P36" i="3"/>
  <c r="L37" i="3"/>
  <c r="L38" i="3"/>
  <c r="L39" i="3"/>
  <c r="L40" i="3"/>
  <c r="L41" i="3"/>
  <c r="L42" i="3"/>
  <c r="L43" i="3"/>
  <c r="R37" i="3" l="1"/>
  <c r="R38" i="3"/>
  <c r="R39" i="3"/>
  <c r="R40" i="3"/>
  <c r="R41" i="3"/>
  <c r="R42" i="3"/>
  <c r="R43" i="3"/>
  <c r="R36" i="3"/>
  <c r="Q43" i="3" l="1"/>
  <c r="M43" i="3"/>
  <c r="Q42" i="3"/>
  <c r="M42" i="3"/>
  <c r="Q41" i="3"/>
  <c r="M41" i="3"/>
  <c r="Q40" i="3"/>
  <c r="M40" i="3"/>
  <c r="Q39" i="3"/>
  <c r="M39" i="3"/>
  <c r="Q38" i="3"/>
  <c r="M38" i="3"/>
  <c r="Q37" i="3"/>
  <c r="M37" i="3"/>
  <c r="Q36" i="3"/>
  <c r="O43" i="3" l="1"/>
  <c r="O39" i="3"/>
  <c r="O42" i="3"/>
  <c r="O38" i="3"/>
  <c r="O41" i="3"/>
  <c r="O37" i="3"/>
  <c r="O36" i="3"/>
  <c r="O40" i="3"/>
  <c r="K43" i="3"/>
  <c r="K40" i="3"/>
  <c r="K38" i="3"/>
  <c r="K42" i="3"/>
  <c r="K37" i="3"/>
  <c r="K39" i="3"/>
  <c r="K41" i="3"/>
  <c r="K36" i="3"/>
  <c r="BT29" i="3"/>
  <c r="CY29" i="3" s="1"/>
  <c r="DA29" i="3" s="1"/>
  <c r="BT28" i="3"/>
  <c r="CY28" i="3" s="1"/>
  <c r="DA28" i="3" s="1"/>
  <c r="BT23" i="3"/>
  <c r="BT25" i="3"/>
  <c r="CY25" i="3" s="1"/>
  <c r="DA25" i="3" s="1"/>
  <c r="BJ23" i="3"/>
  <c r="BT27" i="3"/>
  <c r="CY27" i="3" s="1"/>
  <c r="DA27" i="3" s="1"/>
  <c r="BT30" i="3"/>
  <c r="CY30" i="3" s="1"/>
  <c r="DA30" i="3" s="1"/>
  <c r="BT24" i="3"/>
  <c r="CY24" i="3" s="1"/>
  <c r="DA24" i="3" s="1"/>
  <c r="BT26" i="3"/>
  <c r="CY26" i="3" s="1"/>
  <c r="DA26" i="3" s="1"/>
  <c r="FI10" i="3" l="1"/>
  <c r="H10" i="7" s="1"/>
  <c r="J10" i="8"/>
  <c r="K10" i="8" s="1"/>
  <c r="FI11" i="3"/>
  <c r="H15" i="7" s="1"/>
  <c r="J13" i="8"/>
  <c r="K13" i="8" s="1"/>
  <c r="FI16" i="3"/>
  <c r="H12" i="7" s="1"/>
  <c r="J12" i="8"/>
  <c r="K12" i="8" s="1"/>
  <c r="FI13" i="3"/>
  <c r="H8" i="7" s="1"/>
  <c r="J15" i="8"/>
  <c r="K15" i="8" s="1"/>
  <c r="FI14" i="3"/>
  <c r="H11" i="7" s="1"/>
  <c r="J11" i="8"/>
  <c r="K11" i="8" s="1"/>
  <c r="FI12" i="3"/>
  <c r="H14" i="7" s="1"/>
  <c r="J8" i="8"/>
  <c r="K8" i="8" s="1"/>
  <c r="FI15" i="3"/>
  <c r="H9" i="7" s="1"/>
  <c r="J14" i="8"/>
  <c r="K14" i="8" s="1"/>
  <c r="CY23" i="3"/>
  <c r="DA23" i="3" s="1"/>
  <c r="S37" i="3"/>
  <c r="Q11" i="8" s="1"/>
  <c r="R11" i="8" s="1"/>
  <c r="S40" i="3"/>
  <c r="S36" i="3"/>
  <c r="S41" i="3"/>
  <c r="S38" i="3"/>
  <c r="S39" i="3"/>
  <c r="S43" i="3"/>
  <c r="Q9" i="8" s="1"/>
  <c r="R9" i="8" s="1"/>
  <c r="S42" i="3"/>
  <c r="FJ11" i="3" l="1"/>
  <c r="I15" i="7" s="1"/>
  <c r="Q15" i="8"/>
  <c r="R15" i="8" s="1"/>
  <c r="FJ14" i="3"/>
  <c r="I11" i="7" s="1"/>
  <c r="Q12" i="8"/>
  <c r="R12" i="8" s="1"/>
  <c r="FI9" i="3"/>
  <c r="H13" i="7" s="1"/>
  <c r="J9" i="8"/>
  <c r="K9" i="8" s="1"/>
  <c r="FJ9" i="3"/>
  <c r="I13" i="7" s="1"/>
  <c r="Q10" i="8"/>
  <c r="R10" i="8" s="1"/>
  <c r="FJ15" i="3"/>
  <c r="I9" i="7" s="1"/>
  <c r="Q13" i="8"/>
  <c r="R13" i="8" s="1"/>
  <c r="FJ12" i="3"/>
  <c r="I14" i="7" s="1"/>
  <c r="Q8" i="8"/>
  <c r="R8" i="8" s="1"/>
  <c r="FJ13" i="3"/>
  <c r="I8" i="7" s="1"/>
  <c r="Q14" i="8"/>
  <c r="R14" i="8" s="1"/>
  <c r="FJ16" i="3"/>
  <c r="I12" i="7" s="1"/>
  <c r="FJ10" i="3"/>
  <c r="I10" i="7" s="1"/>
  <c r="U38" i="3"/>
  <c r="S15" i="8" s="1"/>
  <c r="U42" i="3"/>
  <c r="S13" i="8" s="1"/>
  <c r="U41" i="3"/>
  <c r="S12" i="8" s="1"/>
  <c r="U36" i="3"/>
  <c r="S10" i="8" s="1"/>
  <c r="U39" i="3"/>
  <c r="S8" i="8" s="1"/>
  <c r="U40" i="3"/>
  <c r="S14" i="8" s="1"/>
  <c r="U37" i="3"/>
  <c r="S11" i="8" s="1"/>
  <c r="U43" i="3"/>
  <c r="S9" i="8" s="1"/>
  <c r="L8" i="8"/>
  <c r="L15" i="8"/>
  <c r="L10" i="8"/>
  <c r="L12" i="8"/>
  <c r="L9" i="8"/>
  <c r="L13" i="8"/>
  <c r="L14" i="8"/>
  <c r="L11" i="8"/>
  <c r="FL10" i="3" l="1"/>
  <c r="FL14" i="3"/>
  <c r="FL9" i="3"/>
  <c r="FL16" i="3"/>
  <c r="FL15" i="3"/>
  <c r="FL12" i="3"/>
  <c r="FL11" i="3"/>
  <c r="FL13" i="3"/>
  <c r="C13" i="8" l="1"/>
  <c r="D13" i="8" s="1"/>
  <c r="C13" i="7"/>
  <c r="K13" i="7" s="1"/>
  <c r="L13" i="7" s="1"/>
  <c r="C8" i="8"/>
  <c r="D8" i="8" s="1"/>
  <c r="C8" i="7"/>
  <c r="K8" i="7" s="1"/>
  <c r="L8" i="7" s="1"/>
  <c r="C12" i="8"/>
  <c r="D12" i="8" s="1"/>
  <c r="C12" i="7"/>
  <c r="K12" i="7" s="1"/>
  <c r="L12" i="7" s="1"/>
  <c r="C9" i="8"/>
  <c r="D9" i="8" s="1"/>
  <c r="C9" i="7"/>
  <c r="K9" i="7" s="1"/>
  <c r="L9" i="7" s="1"/>
  <c r="C14" i="8"/>
  <c r="D14" i="8" s="1"/>
  <c r="C14" i="7"/>
  <c r="K14" i="7" s="1"/>
  <c r="L14" i="7" s="1"/>
  <c r="C15" i="8"/>
  <c r="D15" i="8" s="1"/>
  <c r="C15" i="7"/>
  <c r="K15" i="7" s="1"/>
  <c r="L15" i="7" s="1"/>
  <c r="C10" i="8"/>
  <c r="D10" i="8" s="1"/>
  <c r="C10" i="7"/>
  <c r="K10" i="7" s="1"/>
  <c r="L10" i="7" s="1"/>
  <c r="C11" i="8"/>
  <c r="D11" i="8" s="1"/>
  <c r="C11" i="7"/>
  <c r="K11" i="7" s="1"/>
  <c r="L11" i="7" s="1"/>
  <c r="FN13" i="3"/>
  <c r="E8" i="8" s="1"/>
  <c r="FN12" i="3"/>
  <c r="E14" i="8" s="1"/>
  <c r="FN15" i="3"/>
  <c r="E9" i="8" s="1"/>
  <c r="FN9" i="3"/>
  <c r="E13" i="8" s="1"/>
  <c r="FN11" i="3"/>
  <c r="E15" i="8" s="1"/>
  <c r="FN16" i="3"/>
  <c r="E12" i="8" s="1"/>
  <c r="FN14" i="3"/>
  <c r="E11" i="8" s="1"/>
  <c r="FN10" i="3"/>
  <c r="E10" i="8" s="1"/>
</calcChain>
</file>

<file path=xl/comments1.xml><?xml version="1.0" encoding="utf-8"?>
<comments xmlns="http://schemas.openxmlformats.org/spreadsheetml/2006/main">
  <authors>
    <author>Vo Hong Minh</author>
    <author>MyPC</author>
    <author>USER</author>
    <author>Windows User</author>
  </authors>
  <commentList>
    <comment ref="C8" authorId="0">
      <text>
        <r>
          <rPr>
            <b/>
            <sz val="8"/>
            <color indexed="81"/>
            <rFont val="Tahoma"/>
            <family val="2"/>
          </rPr>
          <t>USER:</t>
        </r>
        <r>
          <rPr>
            <sz val="8"/>
            <color indexed="81"/>
            <rFont val="Tahoma"/>
            <family val="2"/>
          </rPr>
          <t xml:space="preserve">
Hạ tầng kỹ thuật CNTT
</t>
        </r>
      </text>
    </comment>
    <comment ref="D8" authorId="1">
      <text>
        <r>
          <rPr>
            <b/>
            <sz val="9"/>
            <color indexed="81"/>
            <rFont val="Tahoma"/>
            <family val="2"/>
            <charset val="163"/>
          </rPr>
          <t>MyPC:</t>
        </r>
        <r>
          <rPr>
            <sz val="9"/>
            <color indexed="81"/>
            <rFont val="Tahoma"/>
            <family val="2"/>
            <charset val="163"/>
          </rPr>
          <t xml:space="preserve">
Tỷ lệ máy tính/cán bộ công chức cấp huyện</t>
        </r>
      </text>
    </comment>
    <comment ref="E8" authorId="1">
      <text>
        <r>
          <rPr>
            <b/>
            <sz val="9"/>
            <color indexed="81"/>
            <rFont val="Tahoma"/>
            <family val="2"/>
            <charset val="163"/>
          </rPr>
          <t>MyPC:</t>
        </r>
        <r>
          <rPr>
            <sz val="9"/>
            <color indexed="81"/>
            <rFont val="Tahoma"/>
            <family val="2"/>
            <charset val="163"/>
          </rPr>
          <t xml:space="preserve">
UBND cấp huyện có kết nối mạng truyền số liệu chuyên dùng </t>
        </r>
      </text>
    </comment>
    <comment ref="F8" authorId="1">
      <text>
        <r>
          <rPr>
            <b/>
            <sz val="9"/>
            <color indexed="81"/>
            <rFont val="Tahoma"/>
            <family val="2"/>
            <charset val="163"/>
          </rPr>
          <t>MyPC:</t>
        </r>
        <r>
          <rPr>
            <sz val="9"/>
            <color indexed="81"/>
            <rFont val="Tahoma"/>
            <family val="2"/>
            <charset val="163"/>
          </rPr>
          <t xml:space="preserve">
Bộ phận tiếp nhận và trả kết quả hiện đại (Nghị định số 61/2018/NĐ-CP) </t>
        </r>
      </text>
    </comment>
    <comment ref="G8" authorId="1">
      <text>
        <r>
          <rPr>
            <b/>
            <sz val="9"/>
            <color indexed="81"/>
            <rFont val="Tahoma"/>
            <family val="2"/>
            <charset val="163"/>
          </rPr>
          <t>MyPC:</t>
        </r>
        <r>
          <rPr>
            <sz val="9"/>
            <color indexed="81"/>
            <rFont val="Tahoma"/>
            <family val="2"/>
            <charset val="163"/>
          </rPr>
          <t xml:space="preserve">
Hệ thống Camera giám sát an ninh (cả một cửa và các vị trí xung yếu thuộc trụ sở) </t>
        </r>
      </text>
    </comment>
    <comment ref="H8" authorId="1">
      <text>
        <r>
          <rPr>
            <b/>
            <sz val="9"/>
            <color indexed="81"/>
            <rFont val="Tahoma"/>
            <family val="2"/>
            <charset val="163"/>
          </rPr>
          <t>MyPC:</t>
        </r>
        <r>
          <rPr>
            <sz val="9"/>
            <color indexed="81"/>
            <rFont val="Tahoma"/>
            <family val="2"/>
            <charset val="163"/>
          </rPr>
          <t xml:space="preserve">
Hệ thống chống sét lan truyền bảo vệ mạng LAN của huyện</t>
        </r>
      </text>
    </comment>
    <comment ref="I8" authorId="1">
      <text>
        <r>
          <rPr>
            <b/>
            <sz val="9"/>
            <color indexed="81"/>
            <rFont val="Tahoma"/>
            <family val="2"/>
            <charset val="163"/>
          </rPr>
          <t>MyPC:</t>
        </r>
        <r>
          <rPr>
            <sz val="9"/>
            <color indexed="81"/>
            <rFont val="Tahoma"/>
            <family val="2"/>
            <charset val="163"/>
          </rPr>
          <t xml:space="preserve">
Hệ thống tường lửa/giám sát truy nhập truy cập trái phép bảo vệ an toàn mạng LAN của huyện</t>
        </r>
      </text>
    </comment>
    <comment ref="J8" authorId="1">
      <text>
        <r>
          <rPr>
            <b/>
            <sz val="9"/>
            <color indexed="81"/>
            <rFont val="Tahoma"/>
            <family val="2"/>
            <charset val="163"/>
          </rPr>
          <t>MyPC:</t>
        </r>
        <r>
          <rPr>
            <sz val="9"/>
            <color indexed="81"/>
            <rFont val="Tahoma"/>
            <family val="2"/>
            <charset val="163"/>
          </rPr>
          <t xml:space="preserve">
Phòng họp trực tuyến tại huyện</t>
        </r>
      </text>
    </comment>
    <comment ref="K8" authorId="1">
      <text>
        <r>
          <rPr>
            <b/>
            <sz val="9"/>
            <color indexed="81"/>
            <rFont val="Tahoma"/>
            <family val="2"/>
            <charset val="163"/>
          </rPr>
          <t>MyPC:</t>
        </r>
        <r>
          <rPr>
            <sz val="9"/>
            <color indexed="81"/>
            <rFont val="Tahoma"/>
            <family val="2"/>
            <charset val="163"/>
          </rPr>
          <t xml:space="preserve">
Màn hình tra cứu TTHC phục vụ người dân tại Bộ phận tiếp nhận và trả kết quả của huyện</t>
        </r>
      </text>
    </comment>
    <comment ref="L8" authorId="1">
      <text>
        <r>
          <rPr>
            <b/>
            <sz val="9"/>
            <color indexed="81"/>
            <rFont val="Tahoma"/>
            <family val="2"/>
            <charset val="163"/>
          </rPr>
          <t>MyPC:</t>
        </r>
        <r>
          <rPr>
            <sz val="9"/>
            <color indexed="81"/>
            <rFont val="Tahoma"/>
            <family val="2"/>
            <charset val="163"/>
          </rPr>
          <t xml:space="preserve">
Đầu đọc mã vạch tra cứu hồ sơ TTHC tại Bộ phận tiếp nhận và trả kết quả của huyện</t>
        </r>
      </text>
    </comment>
    <comment ref="M8" authorId="1">
      <text>
        <r>
          <rPr>
            <b/>
            <sz val="9"/>
            <color indexed="81"/>
            <rFont val="Tahoma"/>
            <family val="2"/>
            <charset val="163"/>
          </rPr>
          <t>MyPC:</t>
        </r>
        <r>
          <rPr>
            <sz val="9"/>
            <color indexed="81"/>
            <rFont val="Tahoma"/>
            <family val="2"/>
            <charset val="163"/>
          </rPr>
          <t xml:space="preserve">
Kiosk cấp số thứ tự tại Bộ phận tiếp nhận và trả kết quả của huyện</t>
        </r>
      </text>
    </comment>
    <comment ref="N8" authorId="1">
      <text>
        <r>
          <rPr>
            <b/>
            <sz val="9"/>
            <color indexed="81"/>
            <rFont val="Tahoma"/>
            <family val="2"/>
            <charset val="163"/>
          </rPr>
          <t>MyPC:</t>
        </r>
        <r>
          <rPr>
            <sz val="9"/>
            <color indexed="81"/>
            <rFont val="Tahoma"/>
            <family val="2"/>
            <charset val="163"/>
          </rPr>
          <t xml:space="preserve">
Số máy Scan đang sử dụng tại UBND cấp  huyện</t>
        </r>
      </text>
    </comment>
    <comment ref="O8" authorId="1">
      <text>
        <r>
          <rPr>
            <b/>
            <sz val="9"/>
            <color indexed="81"/>
            <rFont val="Tahoma"/>
            <family val="2"/>
            <charset val="163"/>
          </rPr>
          <t>MyPC:</t>
        </r>
        <r>
          <rPr>
            <sz val="9"/>
            <color indexed="81"/>
            <rFont val="Tahoma"/>
            <family val="2"/>
            <charset val="163"/>
          </rPr>
          <t xml:space="preserve">
Tỷ lệ đơn vị sự nghiệp trực thuộc cấp huyện có kết nối Internet băng rộng</t>
        </r>
      </text>
    </comment>
    <comment ref="P8" authorId="1">
      <text>
        <r>
          <rPr>
            <b/>
            <sz val="9"/>
            <color indexed="81"/>
            <rFont val="Tahoma"/>
            <family val="2"/>
            <charset val="163"/>
          </rPr>
          <t>MyPC:</t>
        </r>
        <r>
          <rPr>
            <sz val="9"/>
            <color indexed="81"/>
            <rFont val="Tahoma"/>
            <family val="2"/>
            <charset val="163"/>
          </rPr>
          <t xml:space="preserve">
Tỷ lệ máy tính/viên chức cấp huyện</t>
        </r>
      </text>
    </comment>
    <comment ref="Q8" authorId="1">
      <text>
        <r>
          <rPr>
            <b/>
            <sz val="9"/>
            <color indexed="81"/>
            <rFont val="Tahoma"/>
            <family val="2"/>
            <charset val="163"/>
          </rPr>
          <t>MyPC:</t>
        </r>
        <r>
          <rPr>
            <sz val="9"/>
            <color indexed="81"/>
            <rFont val="Tahoma"/>
            <family val="2"/>
            <charset val="163"/>
          </rPr>
          <t xml:space="preserve">
Tỷ lệ máy tính/cán bộ công chức cấp xã</t>
        </r>
      </text>
    </comment>
    <comment ref="R8" authorId="1">
      <text>
        <r>
          <rPr>
            <b/>
            <sz val="9"/>
            <color indexed="81"/>
            <rFont val="Tahoma"/>
            <family val="2"/>
            <charset val="163"/>
          </rPr>
          <t>MyPC:</t>
        </r>
        <r>
          <rPr>
            <sz val="9"/>
            <color indexed="81"/>
            <rFont val="Tahoma"/>
            <family val="2"/>
            <charset val="163"/>
          </rPr>
          <t xml:space="preserve">
Tỷ lệ UBND cấp xã kết nối mạng LAN</t>
        </r>
      </text>
    </comment>
    <comment ref="S8" authorId="1">
      <text>
        <r>
          <rPr>
            <b/>
            <sz val="9"/>
            <color indexed="81"/>
            <rFont val="Tahoma"/>
            <family val="2"/>
            <charset val="163"/>
          </rPr>
          <t>MyPC:</t>
        </r>
        <r>
          <rPr>
            <sz val="9"/>
            <color indexed="81"/>
            <rFont val="Tahoma"/>
            <family val="2"/>
            <charset val="163"/>
          </rPr>
          <t xml:space="preserve">
Tỷ lệ UBND cấp xã kết nối mạng Internet băng rộng hoặc mạng truyền số liệu chuyên dùng</t>
        </r>
      </text>
    </comment>
    <comment ref="T8" authorId="1">
      <text>
        <r>
          <rPr>
            <b/>
            <sz val="9"/>
            <color indexed="81"/>
            <rFont val="Tahoma"/>
            <family val="2"/>
            <charset val="163"/>
          </rPr>
          <t>MyPC:</t>
        </r>
        <r>
          <rPr>
            <sz val="9"/>
            <color indexed="81"/>
            <rFont val="Tahoma"/>
            <family val="2"/>
            <charset val="163"/>
          </rPr>
          <t xml:space="preserve">
Tỷ lệ UBND cấp xã có Bộ phận tiếp nhận và trả kết quả hiện đại (Nghị định số 61/2018/NĐ-CP): </t>
        </r>
      </text>
    </comment>
    <comment ref="U8" authorId="1">
      <text>
        <r>
          <rPr>
            <b/>
            <sz val="9"/>
            <color indexed="81"/>
            <rFont val="Tahoma"/>
            <family val="2"/>
            <charset val="163"/>
          </rPr>
          <t>MyPC:</t>
        </r>
        <r>
          <rPr>
            <sz val="9"/>
            <color indexed="81"/>
            <rFont val="Tahoma"/>
            <family val="2"/>
            <charset val="163"/>
          </rPr>
          <t xml:space="preserve">
Tỷ lệ UBND cấp xã có màn hình tra cứu TTHC</t>
        </r>
      </text>
    </comment>
    <comment ref="V8" authorId="1">
      <text>
        <r>
          <rPr>
            <b/>
            <sz val="9"/>
            <color indexed="81"/>
            <rFont val="Tahoma"/>
            <family val="2"/>
            <charset val="163"/>
          </rPr>
          <t>MyPC:</t>
        </r>
        <r>
          <rPr>
            <sz val="9"/>
            <color indexed="81"/>
            <rFont val="Tahoma"/>
            <family val="2"/>
            <charset val="163"/>
          </rPr>
          <t xml:space="preserve">
Tỷ lệ UBND cấp xã có đầu đọc mã vạch tra cứu hồ sơ TTHC: </t>
        </r>
      </text>
    </comment>
    <comment ref="W8" authorId="1">
      <text>
        <r>
          <rPr>
            <b/>
            <sz val="9"/>
            <color indexed="81"/>
            <rFont val="Tahoma"/>
            <family val="2"/>
            <charset val="163"/>
          </rPr>
          <t>MyPC:</t>
        </r>
        <r>
          <rPr>
            <sz val="9"/>
            <color indexed="81"/>
            <rFont val="Tahoma"/>
            <family val="2"/>
            <charset val="163"/>
          </rPr>
          <t xml:space="preserve">
Tỷ lệ UBND cấp xã có máy Scan</t>
        </r>
      </text>
    </comment>
    <comment ref="X8" authorId="0">
      <text>
        <r>
          <rPr>
            <b/>
            <sz val="8"/>
            <color indexed="81"/>
            <rFont val="Tahoma"/>
            <family val="2"/>
          </rPr>
          <t>USER:</t>
        </r>
        <r>
          <rPr>
            <sz val="8"/>
            <color indexed="81"/>
            <rFont val="Tahoma"/>
            <family val="2"/>
          </rPr>
          <t xml:space="preserve">
Nguồn nhân lực CNTT
</t>
        </r>
      </text>
    </comment>
    <comment ref="Y8" authorId="0">
      <text>
        <r>
          <rPr>
            <b/>
            <sz val="8"/>
            <color indexed="81"/>
            <rFont val="Tahoma"/>
            <family val="2"/>
          </rPr>
          <t>USER:</t>
        </r>
        <r>
          <rPr>
            <sz val="8"/>
            <color indexed="81"/>
            <rFont val="Tahoma"/>
            <family val="2"/>
          </rPr>
          <t xml:space="preserve">
Số cán bộ chuyên trách CNTT cấp huyện 
</t>
        </r>
      </text>
    </comment>
    <comment ref="Z8" authorId="0">
      <text>
        <r>
          <rPr>
            <b/>
            <sz val="8"/>
            <color indexed="81"/>
            <rFont val="Tahoma"/>
            <family val="2"/>
          </rPr>
          <t>USER:</t>
        </r>
        <r>
          <rPr>
            <sz val="8"/>
            <color indexed="81"/>
            <rFont val="Tahoma"/>
            <family val="2"/>
          </rPr>
          <t xml:space="preserve">
Tỷ lệ cán bộ chuyên trách CNTT cấp huyện có trình độ ĐH chuyên ngành CNTT trở lên</t>
        </r>
      </text>
    </comment>
    <comment ref="AA8" authorId="2">
      <text>
        <r>
          <rPr>
            <b/>
            <sz val="8"/>
            <color indexed="81"/>
            <rFont val="Tahoma"/>
            <family val="2"/>
          </rPr>
          <t>USER:</t>
        </r>
        <r>
          <rPr>
            <sz val="8"/>
            <color indexed="81"/>
            <rFont val="Tahoma"/>
            <family val="2"/>
          </rPr>
          <t xml:space="preserve">
Số lượt cán bộ chuyên trách CNTT cấp huyện được tập huấn chuyên sâu về CNTT trong năm</t>
        </r>
      </text>
    </comment>
    <comment ref="AB8" authorId="1">
      <text>
        <r>
          <rPr>
            <b/>
            <sz val="9"/>
            <color indexed="81"/>
            <rFont val="Tahoma"/>
            <family val="2"/>
            <charset val="163"/>
          </rPr>
          <t>MyPC:</t>
        </r>
        <r>
          <rPr>
            <sz val="9"/>
            <color indexed="81"/>
            <rFont val="Tahoma"/>
            <family val="2"/>
            <charset val="163"/>
          </rPr>
          <t xml:space="preserve">
Tỷ lệ cán bộ chuyên trách CNTT cấp huyện được đào tạo một trong số các chứng chỉ nghiệp vụ lập, quản lý, giám sát dự án đầu tư CNTT theo Nghị định số 102/2009/NĐ-CP</t>
        </r>
      </text>
    </comment>
    <comment ref="AC8" authorId="1">
      <text>
        <r>
          <rPr>
            <b/>
            <sz val="9"/>
            <color indexed="81"/>
            <rFont val="Tahoma"/>
            <family val="2"/>
            <charset val="163"/>
          </rPr>
          <t>MyPC:</t>
        </r>
        <r>
          <rPr>
            <sz val="9"/>
            <color indexed="81"/>
            <rFont val="Tahoma"/>
            <family val="2"/>
            <charset val="163"/>
          </rPr>
          <t xml:space="preserve">
Tỷ lệ CBCC cấp huyện đã qua đào tạo và sử dụng thành thạo máy tính, các phần mềm phục vụ công việc</t>
        </r>
      </text>
    </comment>
    <comment ref="AD8" authorId="1">
      <text>
        <r>
          <rPr>
            <b/>
            <sz val="9"/>
            <color indexed="81"/>
            <rFont val="Tahoma"/>
            <family val="2"/>
            <charset val="163"/>
          </rPr>
          <t>MyPC:</t>
        </r>
        <r>
          <rPr>
            <sz val="9"/>
            <color indexed="81"/>
            <rFont val="Tahoma"/>
            <family val="2"/>
            <charset val="163"/>
          </rPr>
          <t xml:space="preserve">
Tỷ lệ CBCC cấp xã đã qua đào tạo và sử dụng thành thạo máy tính, các phần mềm phục vụ công việc</t>
        </r>
      </text>
    </comment>
    <comment ref="AE8" authorId="1">
      <text>
        <r>
          <rPr>
            <b/>
            <sz val="9"/>
            <color indexed="81"/>
            <rFont val="Tahoma"/>
            <family val="2"/>
            <charset val="163"/>
          </rPr>
          <t>MyPC:</t>
        </r>
        <r>
          <rPr>
            <sz val="9"/>
            <color indexed="81"/>
            <rFont val="Tahoma"/>
            <family val="2"/>
            <charset val="163"/>
          </rPr>
          <t xml:space="preserve">
Số lượng UBND cấp xã có cán bộ thực hiện nhiệm vụ chuyên trách CNTT/số lượng UBND cấp xã</t>
        </r>
      </text>
    </comment>
    <comment ref="AF8" authorId="1">
      <text>
        <r>
          <rPr>
            <b/>
            <sz val="9"/>
            <color indexed="81"/>
            <rFont val="Tahoma"/>
            <family val="2"/>
            <charset val="163"/>
          </rPr>
          <t>MyPC:</t>
        </r>
        <r>
          <rPr>
            <sz val="9"/>
            <color indexed="81"/>
            <rFont val="Tahoma"/>
            <family val="2"/>
            <charset val="163"/>
          </rPr>
          <t xml:space="preserve">
Tỷ lệ cán bộ làm nhiệm vụ chuyên trách CNTT cấp xã đạt chuẩn kỹ năng ứng dụng CNTT cơ bản theo Thông tư số 03/2014/TT-BTTTT ngày 11/3/2014 của Bộ TTTT</t>
        </r>
      </text>
    </comment>
    <comment ref="AG8" authorId="1">
      <text>
        <r>
          <rPr>
            <b/>
            <sz val="9"/>
            <color indexed="81"/>
            <rFont val="Tahoma"/>
            <family val="2"/>
            <charset val="163"/>
          </rPr>
          <t>MyPC:</t>
        </r>
        <r>
          <rPr>
            <sz val="9"/>
            <color indexed="81"/>
            <rFont val="Tahoma"/>
            <family val="2"/>
            <charset val="163"/>
          </rPr>
          <t xml:space="preserve">
Tỷ lệ số lượt cán bộ thực hiện nhiệm vụ chuyên trách CNTT cấp xã được tập huấn về CNTT trong năm/ Tổng số cán bộ làm nhiệm vụ chuyên trách CNTT cấp xã</t>
        </r>
      </text>
    </comment>
    <comment ref="AH8" authorId="0">
      <text>
        <r>
          <rPr>
            <b/>
            <sz val="8"/>
            <color indexed="81"/>
            <rFont val="Tahoma"/>
            <family val="2"/>
          </rPr>
          <t>USER:</t>
        </r>
        <r>
          <rPr>
            <sz val="8"/>
            <color indexed="81"/>
            <rFont val="Tahoma"/>
            <family val="2"/>
          </rPr>
          <t xml:space="preserve">
Sử dụng các phần mềm ứng dụng
</t>
        </r>
      </text>
    </comment>
    <comment ref="AI8" authorId="0">
      <text>
        <r>
          <rPr>
            <b/>
            <sz val="8"/>
            <color indexed="81"/>
            <rFont val="Tahoma"/>
            <family val="2"/>
          </rPr>
          <t>USER:</t>
        </r>
        <r>
          <rPr>
            <sz val="8"/>
            <color indexed="81"/>
            <rFont val="Tahoma"/>
            <family val="2"/>
          </rPr>
          <t xml:space="preserve">
Số lượng TTHC được đưa vào áp dụng trong phần mềm tại UBND cấp huyện/ Tổng số TTHC cấp huyện</t>
        </r>
      </text>
    </comment>
    <comment ref="AJ8" authorId="0">
      <text>
        <r>
          <rPr>
            <b/>
            <sz val="8"/>
            <color indexed="81"/>
            <rFont val="Tahoma"/>
            <family val="2"/>
          </rPr>
          <t>USER:</t>
        </r>
        <r>
          <rPr>
            <sz val="8"/>
            <color indexed="81"/>
            <rFont val="Tahoma"/>
            <family val="2"/>
          </rPr>
          <t xml:space="preserve">
Số lượng hồ sơ được tiếp nhận, thụ lý và quản lý trong phần mềm MCĐT/ Tổng số hồ sơ tiếp nhận, thụ lý và có hạn thụ lý trong năm</t>
        </r>
      </text>
    </comment>
    <comment ref="AK8" authorId="1">
      <text>
        <r>
          <rPr>
            <b/>
            <sz val="9"/>
            <color indexed="81"/>
            <rFont val="Tahoma"/>
            <family val="2"/>
            <charset val="163"/>
          </rPr>
          <t>MyPC:</t>
        </r>
        <r>
          <rPr>
            <sz val="9"/>
            <color indexed="81"/>
            <rFont val="Tahoma"/>
            <family val="2"/>
            <charset val="163"/>
          </rPr>
          <t xml:space="preserve">
Tỷ lệ UBND cấp xã ứng dụng phần mềm MCĐT</t>
        </r>
      </text>
    </comment>
    <comment ref="AL8" authorId="0">
      <text>
        <r>
          <rPr>
            <b/>
            <sz val="8"/>
            <color indexed="81"/>
            <rFont val="Tahoma"/>
            <family val="2"/>
          </rPr>
          <t>USER:</t>
        </r>
        <r>
          <rPr>
            <sz val="8"/>
            <color indexed="81"/>
            <rFont val="Tahoma"/>
            <family val="2"/>
          </rPr>
          <t xml:space="preserve">
Tỷ lệ bình quân số TTHC được đưa vào áp dụng trong phần mềm đối với UBND cấp xã / Tổng số TTHC cấp xã </t>
        </r>
      </text>
    </comment>
    <comment ref="AM8" authorId="1">
      <text>
        <r>
          <rPr>
            <b/>
            <sz val="9"/>
            <color indexed="81"/>
            <rFont val="Tahoma"/>
            <family val="2"/>
            <charset val="163"/>
          </rPr>
          <t>MyPC:</t>
        </r>
        <r>
          <rPr>
            <sz val="9"/>
            <color indexed="81"/>
            <rFont val="Tahoma"/>
            <family val="2"/>
            <charset val="163"/>
          </rPr>
          <t xml:space="preserve">
Quy trình giải quyết và thông tin thời gian giải quyết hồ sơ được cập nhật lên phần mềm MCĐT kịp thời, đúng với thực tế giải quyết hồ sơ</t>
        </r>
      </text>
    </comment>
    <comment ref="AN8" authorId="1">
      <text>
        <r>
          <rPr>
            <b/>
            <sz val="9"/>
            <color indexed="81"/>
            <rFont val="Tahoma"/>
            <family val="2"/>
            <charset val="163"/>
          </rPr>
          <t>MyPC:</t>
        </r>
        <r>
          <rPr>
            <sz val="9"/>
            <color indexed="81"/>
            <rFont val="Tahoma"/>
            <family val="2"/>
            <charset val="163"/>
          </rPr>
          <t xml:space="preserve">
Tạo lập cơ sở dữ liệu để quản lý, xử lý trên phần mềm MCĐT</t>
        </r>
      </text>
    </comment>
    <comment ref="AO8" authorId="1">
      <text>
        <r>
          <rPr>
            <b/>
            <sz val="9"/>
            <color indexed="81"/>
            <rFont val="Tahoma"/>
            <family val="2"/>
            <charset val="163"/>
          </rPr>
          <t>MyPC:</t>
        </r>
        <r>
          <rPr>
            <sz val="9"/>
            <color indexed="81"/>
            <rFont val="Tahoma"/>
            <family val="2"/>
            <charset val="163"/>
          </rPr>
          <t xml:space="preserve">
Kết quả tiếp nhận, giải quyết hồ sơ trực tuyến mức độ 3, 4</t>
        </r>
      </text>
    </comment>
    <comment ref="AP8" authorId="0">
      <text>
        <r>
          <rPr>
            <b/>
            <sz val="8"/>
            <color indexed="81"/>
            <rFont val="Tahoma"/>
            <family val="2"/>
          </rPr>
          <t>USER:</t>
        </r>
        <r>
          <rPr>
            <sz val="8"/>
            <color indexed="81"/>
            <rFont val="Tahoma"/>
            <family val="2"/>
          </rPr>
          <t xml:space="preserve">
Báo cáo kết quả cung cấp dịch vụ công trực tuyến mức 3, 4</t>
        </r>
      </text>
    </comment>
    <comment ref="AQ8" authorId="0">
      <text>
        <r>
          <rPr>
            <b/>
            <sz val="8"/>
            <color indexed="81"/>
            <rFont val="Tahoma"/>
            <family val="2"/>
          </rPr>
          <t>USER:</t>
        </r>
        <r>
          <rPr>
            <sz val="8"/>
            <color indexed="81"/>
            <rFont val="Tahoma"/>
            <family val="2"/>
          </rPr>
          <t xml:space="preserve">
 Tỷ lệ cán bộ công chức cấp huyện được cấp phát tài khoản và sử dụng thường xuyên Hệ thống QLVB&amp;ĐH</t>
        </r>
      </text>
    </comment>
    <comment ref="AR8" authorId="2">
      <text>
        <r>
          <rPr>
            <b/>
            <sz val="8"/>
            <color indexed="81"/>
            <rFont val="Tahoma"/>
            <family val="2"/>
          </rPr>
          <t>USER:</t>
        </r>
        <r>
          <rPr>
            <sz val="8"/>
            <color indexed="81"/>
            <rFont val="Tahoma"/>
            <family val="2"/>
          </rPr>
          <t xml:space="preserve">
Tỷ lệ văn bản đến được số hóa và quản lý trong Hệ thống QLVB&amp;ĐH/ Tổng số bản văn bản đến UBND huyện</t>
        </r>
      </text>
    </comment>
    <comment ref="AS8" authorId="2">
      <text>
        <r>
          <rPr>
            <b/>
            <sz val="8"/>
            <color indexed="81"/>
            <rFont val="Tahoma"/>
            <family val="2"/>
          </rPr>
          <t>USER:</t>
        </r>
        <r>
          <rPr>
            <sz val="8"/>
            <color indexed="81"/>
            <rFont val="Tahoma"/>
            <family val="2"/>
          </rPr>
          <t xml:space="preserve">
Tỷ lệ văn bản đi được số hóa và quản lý trong Hệ thống QLVB&amp;ĐH/ Tổng số bản văn bản đi của UBND huyện</t>
        </r>
      </text>
    </comment>
    <comment ref="AT8" authorId="2">
      <text>
        <r>
          <rPr>
            <b/>
            <sz val="8"/>
            <color indexed="81"/>
            <rFont val="Tahoma"/>
            <family val="2"/>
          </rPr>
          <t>USER:</t>
        </r>
        <r>
          <rPr>
            <sz val="8"/>
            <color indexed="81"/>
            <rFont val="Tahoma"/>
            <family val="2"/>
          </rPr>
          <t xml:space="preserve">
Tỷ lệ văn bản đến được Lãnh đạo xét duyệt và chỉ đạo trong Hệ thống QLVB&amp;ĐH/ Tổng số văn bản đến của UBND huyện</t>
        </r>
      </text>
    </comment>
    <comment ref="AU8" authorId="2">
      <text>
        <r>
          <rPr>
            <b/>
            <sz val="8"/>
            <color indexed="81"/>
            <rFont val="Tahoma"/>
            <family val="2"/>
          </rPr>
          <t>USER:</t>
        </r>
        <r>
          <rPr>
            <sz val="8"/>
            <color indexed="81"/>
            <rFont val="Tahoma"/>
            <family val="2"/>
          </rPr>
          <t xml:space="preserve">
Tỷ lệ văn bản đi được Lãnh đạo xét duyệt trong Hệ thống QLVB&amp;ĐH/ Tổng số văn bản đi của UBND huyện</t>
        </r>
      </text>
    </comment>
    <comment ref="AV8" authorId="2">
      <text>
        <r>
          <rPr>
            <b/>
            <sz val="8"/>
            <color indexed="81"/>
            <rFont val="Tahoma"/>
            <family val="2"/>
          </rPr>
          <t>USER:</t>
        </r>
        <r>
          <rPr>
            <sz val="8"/>
            <color indexed="81"/>
            <rFont val="Tahoma"/>
            <family val="2"/>
          </rPr>
          <t xml:space="preserve">
Tỷ lệ đơn vị sự nghiệp trực thuộc UBND cấp huyện sử dụng Hệ thống QLVB&amp;ĐH</t>
        </r>
      </text>
    </comment>
    <comment ref="AW8" authorId="2">
      <text>
        <r>
          <rPr>
            <b/>
            <sz val="8"/>
            <color indexed="81"/>
            <rFont val="Tahoma"/>
            <family val="2"/>
          </rPr>
          <t>USER:</t>
        </r>
        <r>
          <rPr>
            <sz val="8"/>
            <color indexed="81"/>
            <rFont val="Tahoma"/>
            <family val="2"/>
          </rPr>
          <t xml:space="preserve">
Tỷ lệ viên chức cấp huyện được cấp phát tài khoản sử dụng Hệ thống QLVB&amp;ĐH</t>
        </r>
      </text>
    </comment>
    <comment ref="AX8" authorId="2">
      <text>
        <r>
          <rPr>
            <b/>
            <sz val="8"/>
            <color indexed="81"/>
            <rFont val="Tahoma"/>
            <family val="2"/>
          </rPr>
          <t>USER:</t>
        </r>
        <r>
          <rPr>
            <sz val="8"/>
            <color indexed="81"/>
            <rFont val="Tahoma"/>
            <family val="2"/>
          </rPr>
          <t xml:space="preserve">
Tỷ lệ văn bản đi được gửi đi dưới dạng điện tử qua phần mềm E-Office/Tổng số văn bản đi được UBND huyện phát hành trong năm</t>
        </r>
      </text>
    </comment>
    <comment ref="AY8" authorId="3">
      <text>
        <r>
          <rPr>
            <b/>
            <sz val="9"/>
            <color indexed="81"/>
            <rFont val="Tahoma"/>
            <family val="2"/>
          </rPr>
          <t>Windows User:</t>
        </r>
        <r>
          <rPr>
            <sz val="9"/>
            <color indexed="81"/>
            <rFont val="Tahoma"/>
            <family val="2"/>
          </rPr>
          <t xml:space="preserve">
Văn bản đi được tạo lập điện tử đúng theo quy định tại Quyết định số 1321/QĐ-UBND(1) (có chứng thực chữ ký số; dung lượng tối đa cho 01 trang văn bản A4 là 100 KB hoặc dung lượng tối đa cho một tệp tin văn bản 2048 KB; vị trí ký số của cá nhân tại vị trí thuê bao có trách nhiệm ký; vị trí ký số của tổ chức đặt tại vị trí góc trái trên cơ quan ban hành văn bản)</t>
        </r>
      </text>
    </comment>
    <comment ref="AZ8" authorId="3">
      <text>
        <r>
          <rPr>
            <b/>
            <sz val="9"/>
            <color indexed="81"/>
            <rFont val="Tahoma"/>
            <family val="2"/>
          </rPr>
          <t>Windows User:</t>
        </r>
        <r>
          <rPr>
            <sz val="9"/>
            <color indexed="81"/>
            <rFont val="Tahoma"/>
            <family val="2"/>
          </rPr>
          <t xml:space="preserve">
Tỷ lệ cán bộ công chức cấp huyện thường xuyên sử dụng thư điện tử công vụ để gửi/nhận văn bản phục vụ công vụ</t>
        </r>
      </text>
    </comment>
    <comment ref="BA8" authorId="3">
      <text>
        <r>
          <rPr>
            <b/>
            <sz val="9"/>
            <color indexed="81"/>
            <rFont val="Tahoma"/>
            <family val="2"/>
          </rPr>
          <t>Windows User:</t>
        </r>
        <r>
          <rPr>
            <sz val="9"/>
            <color indexed="81"/>
            <rFont val="Tahoma"/>
            <family val="2"/>
          </rPr>
          <t xml:space="preserve">
Tỷ lệ cán bộ công chức cấp xã thường xuyên sử dụng thư điện tử công vụ để gửi/nhận văn bản phục vụ công việc</t>
        </r>
      </text>
    </comment>
    <comment ref="BB8" authorId="1">
      <text>
        <r>
          <rPr>
            <b/>
            <sz val="9"/>
            <color indexed="81"/>
            <rFont val="Tahoma"/>
            <family val="2"/>
            <charset val="163"/>
          </rPr>
          <t>MyPC:</t>
        </r>
        <r>
          <rPr>
            <sz val="9"/>
            <color indexed="81"/>
            <rFont val="Tahoma"/>
            <family val="2"/>
            <charset val="163"/>
          </rPr>
          <t xml:space="preserve">
Rà soát, cập nhật tài khoản thư điện tử công vụ theo quy định</t>
        </r>
      </text>
    </comment>
    <comment ref="BC8" authorId="1">
      <text>
        <r>
          <rPr>
            <b/>
            <sz val="9"/>
            <color indexed="81"/>
            <rFont val="Tahoma"/>
            <family val="2"/>
            <charset val="163"/>
          </rPr>
          <t>MyPC:</t>
        </r>
        <r>
          <rPr>
            <sz val="9"/>
            <color indexed="81"/>
            <rFont val="Tahoma"/>
            <family val="2"/>
            <charset val="163"/>
          </rPr>
          <t xml:space="preserve">
Sử dụng các tài khoản thư điện tử không chính thức (không thuộc hệ thống tên miền khanhhoa.gov.vn hoặc tên miền gov.vn) trong các văn bản hành chính  hoặc đã được cấp hộp thư điện tử mà chưa lần nào đăng nhập hoặc chưa thay đổi mật khẩu đăng nhập mặc định khi sử dụng(2)</t>
        </r>
      </text>
    </comment>
    <comment ref="BD8" authorId="1">
      <text>
        <r>
          <rPr>
            <b/>
            <sz val="9"/>
            <color indexed="81"/>
            <rFont val="Tahoma"/>
            <family val="2"/>
            <charset val="163"/>
          </rPr>
          <t>MyPC:</t>
        </r>
        <r>
          <rPr>
            <sz val="9"/>
            <color indexed="81"/>
            <rFont val="Tahoma"/>
            <family val="2"/>
            <charset val="163"/>
          </rPr>
          <t xml:space="preserve">
Tất cả văn bản điện tử do UBND huyện phát hành có đầy đủ chữ ký số của lãnh đạo và cơ quan</t>
        </r>
      </text>
    </comment>
    <comment ref="BE8" authorId="1">
      <text>
        <r>
          <rPr>
            <b/>
            <sz val="9"/>
            <color indexed="81"/>
            <rFont val="Tahoma"/>
            <family val="2"/>
            <charset val="163"/>
          </rPr>
          <t>MyPC:</t>
        </r>
        <r>
          <rPr>
            <sz val="9"/>
            <color indexed="81"/>
            <rFont val="Tahoma"/>
            <family val="2"/>
            <charset val="163"/>
          </rPr>
          <t xml:space="preserve">
Tỷ lệ văn bản điện tử phát hành có ký số/Tổng số văn bản điện tử do UBND huyện phát hành trong năm</t>
        </r>
      </text>
    </comment>
    <comment ref="BF8" authorId="1">
      <text>
        <r>
          <rPr>
            <b/>
            <sz val="9"/>
            <color indexed="81"/>
            <rFont val="Tahoma"/>
            <family val="2"/>
            <charset val="163"/>
          </rPr>
          <t>MyPC:</t>
        </r>
        <r>
          <rPr>
            <sz val="9"/>
            <color indexed="81"/>
            <rFont val="Tahoma"/>
            <family val="2"/>
            <charset val="163"/>
          </rPr>
          <t xml:space="preserve">
Số lượng lãnh đạo các phòng, ban chuyên môn sử dụng chữ ký số/Tổng số lãnh đạo các phòng, ban chuyên môn được cấp chứng thư số</t>
        </r>
      </text>
    </comment>
    <comment ref="BG8" authorId="1">
      <text>
        <r>
          <rPr>
            <b/>
            <sz val="9"/>
            <color indexed="81"/>
            <rFont val="Tahoma"/>
            <family val="2"/>
            <charset val="163"/>
          </rPr>
          <t>MyPC:</t>
        </r>
        <r>
          <rPr>
            <sz val="9"/>
            <color indexed="81"/>
            <rFont val="Tahoma"/>
            <family val="2"/>
            <charset val="163"/>
          </rPr>
          <t xml:space="preserve">
Số lượng UBND cấp xã sử dụng chữ ký số/Tổng số UBND cấp xã được cấp chữ ký số</t>
        </r>
      </text>
    </comment>
    <comment ref="BH8" authorId="1">
      <text>
        <r>
          <rPr>
            <b/>
            <sz val="9"/>
            <color indexed="81"/>
            <rFont val="Tahoma"/>
            <family val="2"/>
            <charset val="163"/>
          </rPr>
          <t>MyPC:</t>
        </r>
        <r>
          <rPr>
            <sz val="9"/>
            <color indexed="81"/>
            <rFont val="Tahoma"/>
            <family val="2"/>
            <charset val="163"/>
          </rPr>
          <t xml:space="preserve">
Số lượng lãnh đạo cấp xã sử dụng chữ ký số/ Tổng số lãnh đạo cấp xã được cấp chữ ký số</t>
        </r>
      </text>
    </comment>
    <comment ref="BI8" authorId="1">
      <text>
        <r>
          <rPr>
            <b/>
            <sz val="9"/>
            <color indexed="81"/>
            <rFont val="Tahoma"/>
            <family val="2"/>
            <charset val="163"/>
          </rPr>
          <t>MyPC:</t>
        </r>
        <r>
          <rPr>
            <sz val="9"/>
            <color indexed="81"/>
            <rFont val="Tahoma"/>
            <family val="2"/>
            <charset val="163"/>
          </rPr>
          <t xml:space="preserve">
Tỷ lệ văn bản UBND cấp xã ký số/tổng số văn bản UBND cấp xã gửi đến UBND cấp huyện</t>
        </r>
      </text>
    </comment>
    <comment ref="BJ8" authorId="1">
      <text>
        <r>
          <rPr>
            <b/>
            <sz val="9"/>
            <color indexed="81"/>
            <rFont val="Tahoma"/>
            <family val="2"/>
            <charset val="163"/>
          </rPr>
          <t>MyPC:</t>
        </r>
        <r>
          <rPr>
            <sz val="9"/>
            <color indexed="81"/>
            <rFont val="Tahoma"/>
            <family val="2"/>
            <charset val="163"/>
          </rPr>
          <t xml:space="preserve">
Báo cáo tình hình triển khai sử dụng chữ ký số hàng năm</t>
        </r>
      </text>
    </comment>
    <comment ref="BK8" authorId="1">
      <text>
        <r>
          <rPr>
            <b/>
            <sz val="9"/>
            <color indexed="81"/>
            <rFont val="Tahoma"/>
            <family val="2"/>
            <charset val="163"/>
          </rPr>
          <t>MyPC:</t>
        </r>
        <r>
          <rPr>
            <sz val="9"/>
            <color indexed="81"/>
            <rFont val="Tahoma"/>
            <family val="2"/>
            <charset val="163"/>
          </rPr>
          <t xml:space="preserve">
Tổng số hồ sơ nộp trực tuyến mức độ 3/Tổng số hồ sơ UBND cấp huyện tiếp nhận và thụ lý trong năm</t>
        </r>
      </text>
    </comment>
    <comment ref="BL8" authorId="1">
      <text>
        <r>
          <rPr>
            <b/>
            <sz val="9"/>
            <color indexed="81"/>
            <rFont val="Tahoma"/>
            <family val="2"/>
            <charset val="163"/>
          </rPr>
          <t>MyPC:</t>
        </r>
        <r>
          <rPr>
            <sz val="9"/>
            <color indexed="81"/>
            <rFont val="Tahoma"/>
            <family val="2"/>
            <charset val="163"/>
          </rPr>
          <t xml:space="preserve">
Tổng số UBND cấp xã cung cấp dịch vụ công trực tuyến mức độ 3/Tổng số UBND cấp xã</t>
        </r>
      </text>
    </comment>
    <comment ref="BM8" authorId="1">
      <text>
        <r>
          <rPr>
            <b/>
            <sz val="9"/>
            <color indexed="81"/>
            <rFont val="Tahoma"/>
            <family val="2"/>
            <charset val="163"/>
          </rPr>
          <t>MyPC:</t>
        </r>
        <r>
          <rPr>
            <sz val="9"/>
            <color indexed="81"/>
            <rFont val="Tahoma"/>
            <family val="2"/>
            <charset val="163"/>
          </rPr>
          <t xml:space="preserve">
Tổng số hồ sơ nộp trực tuyến mức độ 3 tại cấp xã/Tổng số hồ sơ tiếp nhận tại UBND cấp xã trong năm</t>
        </r>
      </text>
    </comment>
    <comment ref="BN8" authorId="1">
      <text>
        <r>
          <rPr>
            <b/>
            <sz val="9"/>
            <color indexed="81"/>
            <rFont val="Tahoma"/>
            <family val="2"/>
            <charset val="163"/>
          </rPr>
          <t>MyPC:</t>
        </r>
        <r>
          <rPr>
            <sz val="9"/>
            <color indexed="81"/>
            <rFont val="Tahoma"/>
            <family val="2"/>
            <charset val="163"/>
          </rPr>
          <t xml:space="preserve">
Tổng số ý kiến của các tổ chức, cá nhân được trả lời trên Cổng TTĐT huyện/Tổng số ý kiến phản ánh của các tổ chức, cá nhân gửi đến</t>
        </r>
      </text>
    </comment>
    <comment ref="BO8" authorId="1">
      <text>
        <r>
          <rPr>
            <b/>
            <sz val="9"/>
            <color indexed="81"/>
            <rFont val="Tahoma"/>
            <family val="2"/>
            <charset val="163"/>
          </rPr>
          <t>MyPC:</t>
        </r>
        <r>
          <rPr>
            <sz val="9"/>
            <color indexed="81"/>
            <rFont val="Tahoma"/>
            <family val="2"/>
            <charset val="163"/>
          </rPr>
          <t xml:space="preserve">
Tổng số hồ sơ TTHC trả đúng hạn/Tổng số hồ sơ tiếp nhận thụ lý tại UBND huyện</t>
        </r>
      </text>
    </comment>
    <comment ref="BP8" authorId="1">
      <text>
        <r>
          <rPr>
            <b/>
            <sz val="9"/>
            <color indexed="81"/>
            <rFont val="Tahoma"/>
            <family val="2"/>
            <charset val="163"/>
          </rPr>
          <t>MyPC:</t>
        </r>
        <r>
          <rPr>
            <sz val="9"/>
            <color indexed="81"/>
            <rFont val="Tahoma"/>
            <family val="2"/>
            <charset val="163"/>
          </rPr>
          <t xml:space="preserve">
Tổng số hồ sơ TTHC trả đúng hạn/ Tổng số hồ sơ tiếp nhận thụ lý tại UBND cấp xã</t>
        </r>
      </text>
    </comment>
    <comment ref="BQ8" authorId="1">
      <text>
        <r>
          <rPr>
            <b/>
            <sz val="9"/>
            <color indexed="81"/>
            <rFont val="Tahoma"/>
            <family val="2"/>
            <charset val="163"/>
          </rPr>
          <t>MyPC:</t>
        </r>
        <r>
          <rPr>
            <sz val="9"/>
            <color indexed="81"/>
            <rFont val="Tahoma"/>
            <family val="2"/>
            <charset val="163"/>
          </rPr>
          <t xml:space="preserve">
Tổng số hồ sơ TTHC qua dịch vụ công trực tuyến mức độ 3 trả đúng hạn/Tổng số hồ sơ nhận, thụ lý trực tuyến mức độ 3 tại UBND cấp huyện</t>
        </r>
      </text>
    </comment>
    <comment ref="BR8" authorId="1">
      <text>
        <r>
          <rPr>
            <b/>
            <sz val="9"/>
            <color indexed="81"/>
            <rFont val="Tahoma"/>
            <family val="2"/>
            <charset val="163"/>
          </rPr>
          <t>MyPC:</t>
        </r>
        <r>
          <rPr>
            <sz val="9"/>
            <color indexed="81"/>
            <rFont val="Tahoma"/>
            <family val="2"/>
            <charset val="163"/>
          </rPr>
          <t xml:space="preserve">
Tổng số hồ sơ TTHC qua dịch vụ công trực tuyến mức độ 3 trả đúng hạn/ Tổng số hồ sơ nhận, thụ lý trực tuyến mức độ 3 tại UBND cấp xã</t>
        </r>
      </text>
    </comment>
    <comment ref="BS8" authorId="1">
      <text>
        <r>
          <rPr>
            <b/>
            <sz val="9"/>
            <color indexed="81"/>
            <rFont val="Tahoma"/>
            <family val="2"/>
            <charset val="163"/>
          </rPr>
          <t>MyPC:</t>
        </r>
        <r>
          <rPr>
            <sz val="9"/>
            <color indexed="81"/>
            <rFont val="Tahoma"/>
            <family val="2"/>
            <charset val="163"/>
          </rPr>
          <t xml:space="preserve">
Có ứng dụng mẫu biểu điện tử của các thủ tục hành chính dùng chung cấp huyện</t>
        </r>
      </text>
    </comment>
    <comment ref="BT8" authorId="1">
      <text>
        <r>
          <rPr>
            <b/>
            <sz val="9"/>
            <color indexed="81"/>
            <rFont val="Tahoma"/>
            <family val="2"/>
            <charset val="163"/>
          </rPr>
          <t>MyPC:</t>
        </r>
        <r>
          <rPr>
            <sz val="9"/>
            <color indexed="81"/>
            <rFont val="Tahoma"/>
            <family val="2"/>
            <charset val="163"/>
          </rPr>
          <t xml:space="preserve">
Tổng số hồ sơ nộp qua dịch vụ công trực tuyến mức độ 3 liên thông từ cấp xã lên cấp huyện/ Tổng số hồ sơ TTHC liên thông từ cấp xã - huyện nhận được tại cấp xã</t>
        </r>
      </text>
    </comment>
    <comment ref="BU8" authorId="1">
      <text>
        <r>
          <rPr>
            <b/>
            <sz val="9"/>
            <color indexed="81"/>
            <rFont val="Tahoma"/>
            <family val="2"/>
            <charset val="163"/>
          </rPr>
          <t>MyPC:</t>
        </r>
        <r>
          <rPr>
            <sz val="9"/>
            <color indexed="81"/>
            <rFont val="Tahoma"/>
            <family val="2"/>
            <charset val="163"/>
          </rPr>
          <t xml:space="preserve">
Tổng số hồ sơ nộp qua dịch vụ công trực tuyến mức độ 3 liên thông từ cấp huyện lên cấp tỉnh/ Tổng số hồ sơ TTHC liên thông từ cấp huyện - tỉnh nhận được tại cấp huyện</t>
        </r>
      </text>
    </comment>
    <comment ref="BV8" authorId="1">
      <text>
        <r>
          <rPr>
            <b/>
            <sz val="9"/>
            <color indexed="81"/>
            <rFont val="Tahoma"/>
            <family val="2"/>
            <charset val="163"/>
          </rPr>
          <t>MyPC:</t>
        </r>
        <r>
          <rPr>
            <sz val="9"/>
            <color indexed="81"/>
            <rFont val="Tahoma"/>
            <family val="2"/>
            <charset val="163"/>
          </rPr>
          <t xml:space="preserve">
Tổng số hồ sơ nộp qua dịch vụ công trực tuyến mức độ 3 liên thông cả 3 cấp (từ cấp xã lên cấp huyện và lên cấp tỉnh)/ Tổng số hồ sơ TTHC liên thông 3 cấp nhận được tại cấp xã</t>
        </r>
      </text>
    </comment>
    <comment ref="BW8" authorId="0">
      <text>
        <r>
          <rPr>
            <b/>
            <sz val="8"/>
            <color indexed="81"/>
            <rFont val="Tahoma"/>
            <family val="2"/>
          </rPr>
          <t>USER:</t>
        </r>
        <r>
          <rPr>
            <sz val="8"/>
            <color indexed="81"/>
            <rFont val="Tahoma"/>
            <family val="2"/>
          </rPr>
          <t xml:space="preserve">
Chính sách và đầu tư cho ứng dụng CNTT
</t>
        </r>
      </text>
    </comment>
    <comment ref="BX8" authorId="0">
      <text>
        <r>
          <rPr>
            <b/>
            <sz val="8"/>
            <color indexed="81"/>
            <rFont val="Tahoma"/>
            <family val="2"/>
          </rPr>
          <t>USER:</t>
        </r>
        <r>
          <rPr>
            <sz val="8"/>
            <color indexed="81"/>
            <rFont val="Tahoma"/>
            <family val="2"/>
          </rPr>
          <t xml:space="preserve">
Thành lập Ban chỉ đạo CNTT cấp huyện</t>
        </r>
      </text>
    </comment>
    <comment ref="BY8" authorId="0">
      <text>
        <r>
          <rPr>
            <b/>
            <sz val="8"/>
            <color indexed="81"/>
            <rFont val="Tahoma"/>
            <family val="2"/>
          </rPr>
          <t>USER:</t>
        </r>
        <r>
          <rPr>
            <sz val="8"/>
            <color indexed="81"/>
            <rFont val="Tahoma"/>
            <family val="2"/>
          </rPr>
          <t xml:space="preserve">
Ban hành Quy hoạch/Đề án/Kế hoạch/Nghị quyết có nội hàm bao quát tổng thể về CNTT trong giai đoạn 5 năm 2015-2020
</t>
        </r>
      </text>
    </comment>
    <comment ref="BZ8" authorId="0">
      <text>
        <r>
          <rPr>
            <b/>
            <sz val="8"/>
            <color indexed="81"/>
            <rFont val="Tahoma"/>
            <family val="2"/>
          </rPr>
          <t>USER:</t>
        </r>
        <r>
          <rPr>
            <sz val="8"/>
            <color indexed="81"/>
            <rFont val="Tahoma"/>
            <family val="2"/>
          </rPr>
          <t xml:space="preserve">
Ban hành kế hoạch CNTT trong năm</t>
        </r>
      </text>
    </comment>
    <comment ref="CA8" authorId="1">
      <text>
        <r>
          <rPr>
            <b/>
            <sz val="9"/>
            <color indexed="81"/>
            <rFont val="Tahoma"/>
            <family val="2"/>
            <charset val="163"/>
          </rPr>
          <t>MyPC:</t>
        </r>
        <r>
          <rPr>
            <sz val="9"/>
            <color indexed="81"/>
            <rFont val="Tahoma"/>
            <family val="2"/>
            <charset val="163"/>
          </rPr>
          <t xml:space="preserve">
Ban hành kế hoạch/ văn bản chỉ đạo tuyên truyền, phổ biến, quán triệt văn bản Trung ương và của tỉnh về chính sách và thành quả ứng dụng, phát triển CNTT trong năm</t>
        </r>
      </text>
    </comment>
    <comment ref="CB8" authorId="1">
      <text>
        <r>
          <rPr>
            <b/>
            <sz val="9"/>
            <color indexed="81"/>
            <rFont val="Tahoma"/>
            <family val="2"/>
            <charset val="163"/>
          </rPr>
          <t>MyPC:</t>
        </r>
        <r>
          <rPr>
            <sz val="9"/>
            <color indexed="81"/>
            <rFont val="Tahoma"/>
            <family val="2"/>
            <charset val="163"/>
          </rPr>
          <t xml:space="preserve">
Ban hành văn bản quy định về tổ chức ứng dụng các hệ thống thông tin và bảo đảm an toàn an ninh thông tin nội bộ; quy định về gửi nhận văn bản điện tử, ứng dụng chữ ký số,…trong nội bộ cấp huyện.</t>
        </r>
      </text>
    </comment>
    <comment ref="CC8" authorId="1">
      <text>
        <r>
          <rPr>
            <b/>
            <sz val="9"/>
            <color indexed="81"/>
            <rFont val="Tahoma"/>
            <family val="2"/>
            <charset val="163"/>
          </rPr>
          <t>MyPC:</t>
        </r>
        <r>
          <rPr>
            <sz val="9"/>
            <color indexed="81"/>
            <rFont val="Tahoma"/>
            <family val="2"/>
            <charset val="163"/>
          </rPr>
          <t xml:space="preserve">
Ban hành Quy chế hoạt động của Ban Biên tập Cổng TTĐT, quy định về quản lý, vận hành và cung cấp thông tin trên Cổng TTĐT</t>
        </r>
      </text>
    </comment>
    <comment ref="CD8" authorId="1">
      <text>
        <r>
          <rPr>
            <b/>
            <sz val="9"/>
            <color indexed="81"/>
            <rFont val="Tahoma"/>
            <family val="2"/>
            <charset val="163"/>
          </rPr>
          <t>MyPC:</t>
        </r>
        <r>
          <rPr>
            <sz val="9"/>
            <color indexed="81"/>
            <rFont val="Tahoma"/>
            <family val="2"/>
            <charset val="163"/>
          </rPr>
          <t xml:space="preserve">
Ban hành văn bản quy định (hoặc áp dụng) chính sách đặc thù cho cán bộ chuyên trách CNTT</t>
        </r>
      </text>
    </comment>
    <comment ref="CE8" authorId="1">
      <text>
        <r>
          <rPr>
            <b/>
            <sz val="9"/>
            <color indexed="81"/>
            <rFont val="Tahoma"/>
            <family val="2"/>
            <charset val="163"/>
          </rPr>
          <t>MyPC:</t>
        </r>
        <r>
          <rPr>
            <sz val="9"/>
            <color indexed="81"/>
            <rFont val="Tahoma"/>
            <family val="2"/>
            <charset val="163"/>
          </rPr>
          <t xml:space="preserve">
Ngân sách chi CNTT trong năm tại UBND cấp huyện</t>
        </r>
      </text>
    </comment>
    <comment ref="FI8" authorId="2">
      <text>
        <r>
          <rPr>
            <b/>
            <sz val="8"/>
            <color indexed="81"/>
            <rFont val="Tahoma"/>
            <family val="2"/>
          </rPr>
          <t>USER:</t>
        </r>
        <r>
          <rPr>
            <sz val="8"/>
            <color indexed="81"/>
            <rFont val="Tahoma"/>
            <family val="2"/>
          </rPr>
          <t xml:space="preserve">
Trang/cổng TTĐT</t>
        </r>
      </text>
    </comment>
    <comment ref="FJ8" authorId="2">
      <text>
        <r>
          <rPr>
            <b/>
            <sz val="8"/>
            <color indexed="81"/>
            <rFont val="Tahoma"/>
            <family val="2"/>
          </rPr>
          <t>USER:</t>
        </r>
        <r>
          <rPr>
            <sz val="8"/>
            <color indexed="81"/>
            <rFont val="Tahoma"/>
            <family val="2"/>
          </rPr>
          <t xml:space="preserve">
An toàn thông tin số</t>
        </r>
      </text>
    </comment>
    <comment ref="AM9" authorId="1">
      <text>
        <r>
          <rPr>
            <b/>
            <sz val="9"/>
            <color indexed="81"/>
            <rFont val="Tahoma"/>
            <family val="2"/>
            <charset val="163"/>
          </rPr>
          <t>MyPC:</t>
        </r>
        <r>
          <rPr>
            <sz val="9"/>
            <color indexed="81"/>
            <rFont val="Tahoma"/>
            <family val="2"/>
            <charset val="163"/>
          </rPr>
          <t xml:space="preserve">
Theo kết quả kiểm tra CCHC năm 2019 (2187/BC-ĐKT ngày 30/9/2019)</t>
        </r>
      </text>
    </comment>
    <comment ref="AO9" authorId="1">
      <text>
        <r>
          <rPr>
            <b/>
            <sz val="9"/>
            <color indexed="81"/>
            <rFont val="Tahoma"/>
            <family val="2"/>
            <charset val="163"/>
          </rPr>
          <t>MyPC:</t>
        </r>
        <r>
          <rPr>
            <sz val="9"/>
            <color indexed="81"/>
            <rFont val="Tahoma"/>
            <family val="2"/>
            <charset val="163"/>
          </rPr>
          <t xml:space="preserve">
=127/233 (60%)</t>
        </r>
      </text>
    </comment>
    <comment ref="AP9" authorId="1">
      <text>
        <r>
          <rPr>
            <b/>
            <sz val="9"/>
            <color indexed="81"/>
            <rFont val="Tahoma"/>
            <family val="2"/>
            <charset val="163"/>
          </rPr>
          <t>MyPC:</t>
        </r>
        <r>
          <rPr>
            <sz val="9"/>
            <color indexed="81"/>
            <rFont val="Tahoma"/>
            <family val="2"/>
            <charset val="163"/>
          </rPr>
          <t xml:space="preserve">
BC Quý II trễ hạn
- Quyết định số 19/QĐ-STTTT ngày 25/02/2019 của Sở TTTT là Quyết định về việc giao nhiệm vụ, chỉ tiêu thi đua Khối Thông tin và Truyền thông cơ sở năm 2019 dùng để chấm điểm thi đua cho các Phòng VHTT cấp huyện. Khi đánh giá chỉ tiêu thi đua của Phòng VHTT cấp huyện, Sở TTTT sẽ căn cứ vào thời gian đã được quy định tại quyết định này.
- Riêng đối với việc đánh giá chỉ tiêu 3.8, định kỳ hàng quý, Sở TTTT đều có văn bản đề nghị các cơ quan, đơn vị cung cấp thông tin về kết quả cung cấp dịch vụ công trực tuyến theo thời gian yêu cầu, đồng thời quy định rõ nhiệm vụ báo cáo số liệu về phát triển Chính phủ điện tử định kỳ nhằm phục vụ báo cáo tại các phiên họp Chính phủ thường kỳ và có liên quan đến chỉ số cải cách hành chính hàng năm của tỉnh, do vậy đề nghị các cơ quan, địa phương quan tâm đảm bảo chất lượng và tiến độ báo cáo. Trong năm, báo cáo quý II của cơ quan đều trễ hạn so với thời gian yêu cầu trong văn bản. Do vậy, không thống nhất với ý kiến giải trình và không thực hiện điều chỉnh điểm tại chỉ tiêu này.
</t>
        </r>
      </text>
    </comment>
    <comment ref="BK9" authorId="1">
      <text>
        <r>
          <rPr>
            <b/>
            <sz val="9"/>
            <color indexed="81"/>
            <rFont val="Tahoma"/>
            <family val="2"/>
            <charset val="163"/>
          </rPr>
          <t>MyPC:</t>
        </r>
        <r>
          <rPr>
            <sz val="9"/>
            <color indexed="81"/>
            <rFont val="Tahoma"/>
            <family val="2"/>
            <charset val="163"/>
          </rPr>
          <t xml:space="preserve">
Tổng số hồ sơ trực tuyến mức 3/tổng số hồ sơ UBND cấp huyện</t>
        </r>
      </text>
    </comment>
    <comment ref="BM9" authorId="1">
      <text>
        <r>
          <rPr>
            <b/>
            <sz val="9"/>
            <color indexed="81"/>
            <rFont val="Tahoma"/>
            <family val="2"/>
            <charset val="163"/>
          </rPr>
          <t>MyPC:</t>
        </r>
        <r>
          <rPr>
            <sz val="9"/>
            <color indexed="81"/>
            <rFont val="Tahoma"/>
            <family val="2"/>
            <charset val="163"/>
          </rPr>
          <t xml:space="preserve">
Số liêu cung cấp chưa chính xác. Tổng số hồ sơ mức 3/ tổng số hồ sơ cấp xã (mức 1,2, 3)</t>
        </r>
      </text>
    </comment>
    <comment ref="FK9" authorId="1">
      <text>
        <r>
          <rPr>
            <b/>
            <sz val="9"/>
            <color indexed="81"/>
            <rFont val="Tahoma"/>
            <family val="2"/>
            <charset val="163"/>
          </rPr>
          <t>MyPC:</t>
        </r>
        <r>
          <rPr>
            <sz val="9"/>
            <color indexed="81"/>
            <rFont val="Tahoma"/>
            <family val="2"/>
            <charset val="163"/>
          </rPr>
          <t xml:space="preserve">
Tính điểm cộng đối với 03 PM ứng dụng </t>
        </r>
      </text>
    </comment>
    <comment ref="AO10" authorId="1">
      <text>
        <r>
          <rPr>
            <b/>
            <sz val="9"/>
            <color indexed="81"/>
            <rFont val="Tahoma"/>
            <family val="2"/>
            <charset val="163"/>
          </rPr>
          <t>MyPC:</t>
        </r>
        <r>
          <rPr>
            <sz val="9"/>
            <color indexed="81"/>
            <rFont val="Tahoma"/>
            <family val="2"/>
            <charset val="163"/>
          </rPr>
          <t xml:space="preserve">
40%</t>
        </r>
      </text>
    </comment>
    <comment ref="AP10" authorId="1">
      <text>
        <r>
          <rPr>
            <b/>
            <sz val="9"/>
            <color indexed="81"/>
            <rFont val="Tahoma"/>
            <family val="2"/>
            <charset val="163"/>
          </rPr>
          <t>MyPC:</t>
        </r>
        <r>
          <rPr>
            <sz val="9"/>
            <color indexed="81"/>
            <rFont val="Tahoma"/>
            <family val="2"/>
            <charset val="163"/>
          </rPr>
          <t xml:space="preserve">
BC Quý I, II, III trễ hạn</t>
        </r>
      </text>
    </comment>
    <comment ref="AU10" authorId="1">
      <text>
        <r>
          <rPr>
            <b/>
            <sz val="9"/>
            <color indexed="81"/>
            <rFont val="Tahoma"/>
            <family val="2"/>
            <charset val="163"/>
          </rPr>
          <t>MyPC:</t>
        </r>
        <r>
          <rPr>
            <sz val="9"/>
            <color indexed="81"/>
            <rFont val="Tahoma"/>
            <family val="2"/>
            <charset val="163"/>
          </rPr>
          <t xml:space="preserve">
VB đi chưa được tham mưu, xét duyệt trên PM (CV đến 3895/STC-QLGCS - CV đi 9394/UBND-DVCI)</t>
        </r>
      </text>
    </comment>
    <comment ref="BD10" authorId="1">
      <text>
        <r>
          <rPr>
            <b/>
            <sz val="9"/>
            <color indexed="81"/>
            <rFont val="Tahoma"/>
            <family val="2"/>
            <charset val="163"/>
          </rPr>
          <t>MyPC:</t>
        </r>
        <r>
          <rPr>
            <sz val="9"/>
            <color indexed="81"/>
            <rFont val="Tahoma"/>
            <family val="2"/>
            <charset val="163"/>
          </rPr>
          <t xml:space="preserve">
VB đi thiếu chữ ký số lãnh đạo (9381/UBND-KT, 9394/UBND-DVCI, 9426/BC-UBND-CA)</t>
        </r>
      </text>
    </comment>
    <comment ref="BF10" authorId="1">
      <text>
        <r>
          <rPr>
            <b/>
            <sz val="9"/>
            <color indexed="81"/>
            <rFont val="Tahoma"/>
            <family val="2"/>
            <charset val="163"/>
          </rPr>
          <t>MyPC:</t>
        </r>
        <r>
          <rPr>
            <sz val="9"/>
            <color indexed="81"/>
            <rFont val="Tahoma"/>
            <family val="2"/>
            <charset val="163"/>
          </rPr>
          <t xml:space="preserve">
Qua kiểm tra ngẫu nhiên trên PM, VB đi của một số phòng ban thiếu chữ ký lãnh đạo (2194/TC-KH, 2202/TC-KH; 9008/TNMT, 8312/TNMT)</t>
        </r>
      </text>
    </comment>
    <comment ref="BH10" authorId="1">
      <text>
        <r>
          <rPr>
            <b/>
            <sz val="9"/>
            <color indexed="81"/>
            <rFont val="Tahoma"/>
            <family val="2"/>
            <charset val="163"/>
          </rPr>
          <t>MyPC:</t>
        </r>
        <r>
          <rPr>
            <sz val="9"/>
            <color indexed="81"/>
            <rFont val="Tahoma"/>
            <family val="2"/>
            <charset val="163"/>
          </rPr>
          <t xml:space="preserve">
- CTS đã cấp cho lãnh đạo cấp xã: 87
- Qua kiểm tra, một số VB đi chưa có ký số lãnh đạo (445/UBND: Phước Tiến; 1024/BC-UBND: Lộc Thọ; 967/BC-UBND: Phương Sài)</t>
        </r>
      </text>
    </comment>
    <comment ref="BK10" authorId="1">
      <text>
        <r>
          <rPr>
            <b/>
            <sz val="9"/>
            <color indexed="81"/>
            <rFont val="Tahoma"/>
            <family val="2"/>
            <charset val="163"/>
          </rPr>
          <t>MyPC:</t>
        </r>
        <r>
          <rPr>
            <sz val="9"/>
            <color indexed="81"/>
            <rFont val="Tahoma"/>
            <family val="2"/>
            <charset val="163"/>
          </rPr>
          <t xml:space="preserve">
Tổng số hồ sơ trực tuyến mức 3/tổng số hồ sơ UBND cấp huyện</t>
        </r>
      </text>
    </comment>
    <comment ref="BM10" authorId="1">
      <text>
        <r>
          <rPr>
            <b/>
            <sz val="9"/>
            <color indexed="81"/>
            <rFont val="Tahoma"/>
            <family val="2"/>
            <charset val="163"/>
          </rPr>
          <t>MyPC:</t>
        </r>
        <r>
          <rPr>
            <sz val="9"/>
            <color indexed="81"/>
            <rFont val="Tahoma"/>
            <family val="2"/>
            <charset val="163"/>
          </rPr>
          <t xml:space="preserve">
Tổng số hồ sơ nộp trực tuyến mức độ 3 tại cấp xã/Tổng số hồ sơ tiếp nhận tại UBND cấp xã trong năm</t>
        </r>
      </text>
    </comment>
    <comment ref="AM11" authorId="1">
      <text>
        <r>
          <rPr>
            <b/>
            <sz val="9"/>
            <color indexed="81"/>
            <rFont val="Tahoma"/>
            <family val="2"/>
            <charset val="163"/>
          </rPr>
          <t>MyPC:</t>
        </r>
        <r>
          <rPr>
            <sz val="9"/>
            <color indexed="81"/>
            <rFont val="Tahoma"/>
            <family val="2"/>
            <charset val="163"/>
          </rPr>
          <t xml:space="preserve">
Theo kết quả kiểm tra CCHC năm 2019 (2187/BC-ĐKT ngày 30/9/2019)</t>
        </r>
      </text>
    </comment>
    <comment ref="AN11" authorId="1">
      <text>
        <r>
          <rPr>
            <b/>
            <sz val="9"/>
            <color indexed="81"/>
            <rFont val="Tahoma"/>
            <family val="2"/>
            <charset val="163"/>
          </rPr>
          <t>MyPC:</t>
        </r>
        <r>
          <rPr>
            <sz val="9"/>
            <color indexed="81"/>
            <rFont val="Tahoma"/>
            <family val="2"/>
            <charset val="163"/>
          </rPr>
          <t xml:space="preserve">
Theo kết quả kiểm tra CCHC năm 2019 (2187/BC-ĐKT ngày 30/9/2019) cơ quan chưa thực hiện tốt việc tạo lập hồ sơ điện tử đầu vào; thành phần hồ sơ, giấy tờ phát sinh trong quá trình giải quyết TTHC.
Tuy nhiên không ghi nhận lỗi cập nhật thông tin người nộp hồ sơ. Do vậy chỉ tiêu này đạt 20/40 điểm</t>
        </r>
      </text>
    </comment>
    <comment ref="AO11" authorId="1">
      <text>
        <r>
          <rPr>
            <b/>
            <sz val="9"/>
            <color indexed="81"/>
            <rFont val="Tahoma"/>
            <family val="2"/>
            <charset val="163"/>
          </rPr>
          <t>MyPC:</t>
        </r>
        <r>
          <rPr>
            <sz val="9"/>
            <color indexed="81"/>
            <rFont val="Tahoma"/>
            <family val="2"/>
            <charset val="163"/>
          </rPr>
          <t xml:space="preserve">
61%</t>
        </r>
      </text>
    </comment>
    <comment ref="AP11" authorId="1">
      <text>
        <r>
          <rPr>
            <b/>
            <sz val="9"/>
            <color indexed="81"/>
            <rFont val="Tahoma"/>
            <family val="2"/>
            <charset val="163"/>
          </rPr>
          <t>MyPC:</t>
        </r>
        <r>
          <rPr>
            <sz val="9"/>
            <color indexed="81"/>
            <rFont val="Tahoma"/>
            <family val="2"/>
            <charset val="163"/>
          </rPr>
          <t xml:space="preserve">
- Quyết định số 19/QĐ-STTTT ngày 25/02/2019 của Sở TTTT là Quyết định về việc giao nhiệm vụ, chỉ tiêu thi đua Khối Thông tin và Truyền thông cơ sở năm 2019 dùng để chấm điểm thi đua cho các Phòng VHTT cấp huyện. Khi đánh giá chỉ tiêu thi đua của Phòng VHTT cấp huyện, Sở TTTT sẽ căn cứ vào thời gian đã được quy định tại quyết định này.
- Riêng đối với việc đánh giá chỉ tiêu 3.8, định kỳ hàng quý, Sở TTTT đều có văn bản đề nghị các cơ quan, đơn vị cung cấp thông tin về kết quả cung cấp dịch vụ công trực tuyến theo thời gian yêu cầu, đồng thời quy định rõ nhiệm vụ báo cáo số liệu về phát triển Chính phủ điện tử định kỳ nhằm phục vụ báo cáo tại các phiên họp Chính phủ thường kỳ và có liên quan đến chỉ số cải cách hành chính hàng năm của tỉnh, do vậy đề nghị các cơ quan, địa phương quan tâm đảm bảo chất lượng và tiến độ báo cáo. Trong năm, báo cáo quý II của cơ quan đều trễ hạn so với thời gian yêu cầu trong văn bản. Do vậy, không thống nhất với ý kiến giải trình và không thực hiện điều chỉnh điểm tại chỉ tiêu này.
</t>
        </r>
      </text>
    </comment>
    <comment ref="BE11" authorId="1">
      <text>
        <r>
          <rPr>
            <b/>
            <sz val="9"/>
            <color indexed="81"/>
            <rFont val="Tahoma"/>
            <family val="2"/>
            <charset val="163"/>
          </rPr>
          <t>MyPC:</t>
        </r>
        <r>
          <rPr>
            <sz val="9"/>
            <color indexed="81"/>
            <rFont val="Tahoma"/>
            <family val="2"/>
            <charset val="163"/>
          </rPr>
          <t xml:space="preserve">
VB điện tử do cơ quan phát hành trong năm thiếu chữ ký số cơ quan (1090/UBND)</t>
        </r>
      </text>
    </comment>
    <comment ref="BF11" authorId="1">
      <text>
        <r>
          <rPr>
            <b/>
            <sz val="9"/>
            <color indexed="81"/>
            <rFont val="Tahoma"/>
            <family val="2"/>
            <charset val="163"/>
          </rPr>
          <t>MyPC:</t>
        </r>
        <r>
          <rPr>
            <sz val="9"/>
            <color indexed="81"/>
            <rFont val="Tahoma"/>
            <family val="2"/>
            <charset val="163"/>
          </rPr>
          <t xml:space="preserve">
Qua kiểm tra ngẫu nhiên, một số lãnh đạo các phòng ban chuyên môn chưa ký số trên VBĐT (115/TTr-PNV, 224/LĐTBXH)</t>
        </r>
      </text>
    </comment>
    <comment ref="BH11" authorId="1">
      <text>
        <r>
          <rPr>
            <b/>
            <sz val="9"/>
            <color indexed="81"/>
            <rFont val="Tahoma"/>
            <family val="2"/>
            <charset val="163"/>
          </rPr>
          <t>MyPC:</t>
        </r>
        <r>
          <rPr>
            <sz val="9"/>
            <color indexed="81"/>
            <rFont val="Tahoma"/>
            <family val="2"/>
            <charset val="163"/>
          </rPr>
          <t xml:space="preserve">
- CTS được cấp cho LĐ cấp xã: 35
- Qua kiểm tra ngẫu nhiên VB đi trên EO, một số lãnh đạo các xã phường chưa thực hiện ký số trên VBĐT (369/CV-UBND: Suối Hiệp, 354/BC-UBND: Diên Phú, 279/BC-UBND: Diên An)</t>
        </r>
      </text>
    </comment>
    <comment ref="BT11"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cấp xã lên huyện được công bố áp dụng</t>
        </r>
      </text>
    </comment>
    <comment ref="BU11"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cấp xã lên huyện được công bố áp dụng</t>
        </r>
      </text>
    </comment>
    <comment ref="BV11"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cấp xã lên huyện được công bố áp dụng</t>
        </r>
      </text>
    </comment>
    <comment ref="AP12" authorId="1">
      <text>
        <r>
          <rPr>
            <b/>
            <sz val="9"/>
            <color indexed="81"/>
            <rFont val="Tahoma"/>
            <family val="2"/>
            <charset val="163"/>
          </rPr>
          <t>MyPC:</t>
        </r>
        <r>
          <rPr>
            <sz val="9"/>
            <color indexed="81"/>
            <rFont val="Tahoma"/>
            <family val="2"/>
            <charset val="163"/>
          </rPr>
          <t xml:space="preserve">
BC Quý I (tại CV số 88/VHTT) trễ so với thời gian quy định</t>
        </r>
      </text>
    </comment>
    <comment ref="AU12" authorId="1">
      <text>
        <r>
          <rPr>
            <b/>
            <sz val="9"/>
            <color indexed="81"/>
            <rFont val="Tahoma"/>
            <family val="2"/>
            <charset val="163"/>
          </rPr>
          <t>MyPC:</t>
        </r>
        <r>
          <rPr>
            <sz val="9"/>
            <color indexed="81"/>
            <rFont val="Tahoma"/>
            <family val="2"/>
            <charset val="163"/>
          </rPr>
          <t xml:space="preserve">
Qua theo dõi luồng công việc:
CV đến 1454/STTTT-CV đi 2014/UBND-VHTT, VB đến được lãnh đạo xét duyệt nhưng VB đi chưa được lãnh đạo xét duyệt</t>
        </r>
      </text>
    </comment>
    <comment ref="BF12" authorId="1">
      <text>
        <r>
          <rPr>
            <b/>
            <sz val="9"/>
            <color indexed="81"/>
            <rFont val="Tahoma"/>
            <family val="2"/>
            <charset val="163"/>
          </rPr>
          <t>MyPC:</t>
        </r>
        <r>
          <rPr>
            <sz val="9"/>
            <color indexed="81"/>
            <rFont val="Tahoma"/>
            <family val="2"/>
            <charset val="163"/>
          </rPr>
          <t xml:space="preserve">
- Lãnh đạo các phòng, ban được cấp CTS: 16
- Qua kiểm tra ngẫu nhiên VB đi trên hệ thống EO của cơ quan, 04 lãnh đạo phòng ban chưa ký số trên VB đi (92/BC-NV, 101/BC-VHTT, 211/BC-TNMT, 156/BC-LĐTBXH)</t>
        </r>
      </text>
    </comment>
    <comment ref="BG12" authorId="1">
      <text>
        <r>
          <rPr>
            <b/>
            <sz val="9"/>
            <color indexed="81"/>
            <rFont val="Tahoma"/>
            <family val="2"/>
            <charset val="163"/>
          </rPr>
          <t>MyPC:</t>
        </r>
        <r>
          <rPr>
            <sz val="9"/>
            <color indexed="81"/>
            <rFont val="Tahoma"/>
            <family val="2"/>
            <charset val="163"/>
          </rPr>
          <t xml:space="preserve">
- Sổ xã được cấp CTS: 13
- Qua kiểm tra ngẫu nhiên VB đi của 04 xã (Vạn Giã, Vạn Lương, Xuân Sơn, Vạn Phước) không có chữ ký số của cơ quan: 289/BC -Vạn Giã, 226/BC -Vạn lương, 229/BC -Xuân Sơn, 349/BC -Vạn Phước)</t>
        </r>
      </text>
    </comment>
    <comment ref="BH12" authorId="1">
      <text>
        <r>
          <rPr>
            <b/>
            <sz val="9"/>
            <color indexed="81"/>
            <rFont val="Tahoma"/>
            <family val="2"/>
            <charset val="163"/>
          </rPr>
          <t>MyPC:</t>
        </r>
        <r>
          <rPr>
            <sz val="9"/>
            <color indexed="81"/>
            <rFont val="Tahoma"/>
            <family val="2"/>
            <charset val="163"/>
          </rPr>
          <t xml:space="preserve">
- Tổng số CTS cấp cho LĐ xã: 13
- Qua kiểm tra ngẫu nhiên 05 xã (Đại Lãnh, vạn Giã, Vạn Lương, Xuân Sơn, Vạn Thọ) có văn bản đi chưa có ký số của lãnh đạo (370/BC-Đại Lãnh; 289/BC-Vạn Giã, 226/BC-Vạn Lương, 229/BC-Xuân Sơn, 349/BC-Vạn Phước)</t>
        </r>
      </text>
    </comment>
    <comment ref="BI12" authorId="1">
      <text>
        <r>
          <rPr>
            <b/>
            <sz val="9"/>
            <color indexed="81"/>
            <rFont val="Tahoma"/>
            <family val="2"/>
            <charset val="163"/>
          </rPr>
          <t>MyPC:</t>
        </r>
        <r>
          <rPr>
            <sz val="9"/>
            <color indexed="81"/>
            <rFont val="Tahoma"/>
            <family val="2"/>
            <charset val="163"/>
          </rPr>
          <t xml:space="preserve">
Số liệu chưa chính xác vì qua kiểm tra nhiều VB đi của các xã Vạn Giã, Vạn Lương, Xuân Sơn, Vạn Phước... không có chữ ký số cơ quan, lãnh đạo (289/BC-Vạn Giã, 226/BC-Vạn Lương, 229/BC-Xuân Sơn, 349/BC-Vạn Phước...)</t>
        </r>
      </text>
    </comment>
    <comment ref="BY12" authorId="1">
      <text>
        <r>
          <rPr>
            <b/>
            <sz val="9"/>
            <color indexed="81"/>
            <rFont val="Tahoma"/>
            <family val="2"/>
            <charset val="163"/>
          </rPr>
          <t>MyPC:</t>
        </r>
        <r>
          <rPr>
            <sz val="9"/>
            <color indexed="81"/>
            <rFont val="Tahoma"/>
            <family val="2"/>
            <charset val="163"/>
          </rPr>
          <t xml:space="preserve">
02 nghị quyết cơ quan cung cấp có nội dung chưa phù hợp</t>
        </r>
      </text>
    </comment>
    <comment ref="FK12" authorId="1">
      <text>
        <r>
          <rPr>
            <b/>
            <sz val="9"/>
            <color indexed="81"/>
            <rFont val="Tahoma"/>
            <family val="2"/>
            <charset val="163"/>
          </rPr>
          <t>MyPC:</t>
        </r>
        <r>
          <rPr>
            <sz val="9"/>
            <color indexed="81"/>
            <rFont val="Tahoma"/>
            <family val="2"/>
            <charset val="163"/>
          </rPr>
          <t xml:space="preserve">
Không tính điểm cộng đối với chứng chỉ quốc tế về CNTT (vì không phải của cán bộ chuyên trách CNTT theo QĐ phân công của huyện)</t>
        </r>
      </text>
    </comment>
    <comment ref="AO13" authorId="1">
      <text>
        <r>
          <rPr>
            <b/>
            <sz val="9"/>
            <color indexed="81"/>
            <rFont val="Tahoma"/>
            <family val="2"/>
            <charset val="163"/>
          </rPr>
          <t>MyPC:</t>
        </r>
        <r>
          <rPr>
            <sz val="9"/>
            <color indexed="81"/>
            <rFont val="Tahoma"/>
            <family val="2"/>
            <charset val="163"/>
          </rPr>
          <t xml:space="preserve">
1405/1538=91%
</t>
        </r>
      </text>
    </comment>
    <comment ref="AU13" authorId="1">
      <text>
        <r>
          <rPr>
            <b/>
            <sz val="9"/>
            <color indexed="81"/>
            <rFont val="Tahoma"/>
            <family val="2"/>
            <charset val="163"/>
          </rPr>
          <t>MyPC:</t>
        </r>
        <r>
          <rPr>
            <sz val="9"/>
            <color indexed="81"/>
            <rFont val="Tahoma"/>
            <family val="2"/>
            <charset val="163"/>
          </rPr>
          <t xml:space="preserve">
VB đi chưa được lãnh đạo xét duyệt trên PM (CV đến: 11594/UBND-NC - VB đi: 337/BC-UBND)
Kiểm tra ngẫu nhiên văn bản đến, đi trên phần mềm EO, trong tháng 12/2019, một số các văn bản đi của cơ quan vẫn còn tình trạng chưa được tham mưu, xét duyệt trên PM EO (CV đến 5659/STNMT- CV đi 4859/UBND; CV đến 2869/SGDĐT- CV đi 4861/UBND…). Do vậy không thực hiện điều chỉnh chỉ tiêu này.</t>
        </r>
      </text>
    </comment>
    <comment ref="BD13" authorId="1">
      <text>
        <r>
          <rPr>
            <b/>
            <sz val="9"/>
            <color indexed="81"/>
            <rFont val="Tahoma"/>
            <family val="2"/>
            <charset val="163"/>
          </rPr>
          <t>MyPC:</t>
        </r>
        <r>
          <rPr>
            <sz val="9"/>
            <color indexed="81"/>
            <rFont val="Tahoma"/>
            <family val="2"/>
            <charset val="163"/>
          </rPr>
          <t xml:space="preserve">
VB đi thiếu chữ ký số lãnh đạo cơ quan: 4548/UBND-TT.PTQĐ, 4540/UBND-VX, 4159/UBND-QLĐT
Chỉ tiêu 3.22 đánh giá 100% văn bản điện tử do cơ quan phát hành có đầy đủ chữ ký số của cơ quan và lãnh đạo. Do vậy, với chỉ tiêu này, để nghị cơ quan khắc phục và nỗ lực hơn trong thời gian tới.</t>
        </r>
      </text>
    </comment>
    <comment ref="BF13" authorId="1">
      <text>
        <r>
          <rPr>
            <b/>
            <sz val="9"/>
            <color indexed="81"/>
            <rFont val="Tahoma"/>
            <family val="2"/>
            <charset val="163"/>
          </rPr>
          <t>MyPC:</t>
        </r>
        <r>
          <rPr>
            <sz val="9"/>
            <color indexed="81"/>
            <rFont val="Tahoma"/>
            <family val="2"/>
            <charset val="163"/>
          </rPr>
          <t xml:space="preserve">
Qua kiểm tra ngẫu nhiên, một số VB đi của các phòng ban chưa có chữ ký số lãnh đạo: 671/BC-PNV, 944/TCKH, 983/BC-PGDĐT</t>
        </r>
      </text>
    </comment>
    <comment ref="BH13" authorId="1">
      <text>
        <r>
          <rPr>
            <b/>
            <sz val="9"/>
            <color indexed="81"/>
            <rFont val="Tahoma"/>
            <family val="2"/>
            <charset val="163"/>
          </rPr>
          <t>MyPC:</t>
        </r>
        <r>
          <rPr>
            <sz val="9"/>
            <color indexed="81"/>
            <rFont val="Tahoma"/>
            <family val="2"/>
            <charset val="163"/>
          </rPr>
          <t xml:space="preserve">
Qua kiểm tra ngẫu nhiên một số VB đi của các đơn vị: (756/BC-UBND: Cam Phúc Nam, 1480/BC-UBND: Ba Ngòi, 989/UBND: Cam Lộc) thiếu chữ ký số lãnh đạo</t>
        </r>
      </text>
    </comment>
    <comment ref="BT13"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cấp xã lên huyện được công bố áp dụng</t>
        </r>
      </text>
    </comment>
    <comment ref="BU13"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huyện lên tỉnh</t>
        </r>
      </text>
    </comment>
    <comment ref="BV13" authorId="1">
      <text>
        <r>
          <rPr>
            <b/>
            <sz val="9"/>
            <color indexed="81"/>
            <rFont val="Tahoma"/>
            <family val="2"/>
            <charset val="163"/>
          </rPr>
          <t>MyPC:</t>
        </r>
        <r>
          <rPr>
            <sz val="9"/>
            <color indexed="81"/>
            <rFont val="Tahoma"/>
            <family val="2"/>
            <charset val="163"/>
          </rPr>
          <t xml:space="preserve">
Hiện chưa có dịch vụ công trực tuyến mức độ 3 liên thông 3 cấp được công bố</t>
        </r>
      </text>
    </comment>
    <comment ref="BY13" authorId="1">
      <text>
        <r>
          <rPr>
            <b/>
            <sz val="9"/>
            <color indexed="81"/>
            <rFont val="Tahoma"/>
            <family val="2"/>
            <charset val="163"/>
          </rPr>
          <t>MyPC:</t>
        </r>
        <r>
          <rPr>
            <sz val="9"/>
            <color indexed="81"/>
            <rFont val="Tahoma"/>
            <family val="2"/>
            <charset val="163"/>
          </rPr>
          <t xml:space="preserve">
Kế hoạch 1354/KH-UBND chỉ có lộ trình thực hiện trong 2 năm 2015, 2016</t>
        </r>
      </text>
    </comment>
    <comment ref="FK13" authorId="1">
      <text>
        <r>
          <rPr>
            <b/>
            <sz val="9"/>
            <color indexed="81"/>
            <rFont val="Tahoma"/>
            <family val="2"/>
            <charset val="163"/>
          </rPr>
          <t>MyPC:</t>
        </r>
        <r>
          <rPr>
            <sz val="9"/>
            <color indexed="81"/>
            <rFont val="Tahoma"/>
            <family val="2"/>
            <charset val="163"/>
          </rPr>
          <t xml:space="preserve">
Đối với điểm cộng về tiếp nhận, trả kết quả hồ sơ qua dịch vụ bưu chính công ích, đề nghị cung cấp đầy đủ thông tin về số lượng hồ sơ bưu chính tương ứng với từng thủ tục và tài liệu xác số lượng hồ sơ tương ứng của Bưu điện để có cơ sở đánh giá 
</t>
        </r>
      </text>
    </comment>
    <comment ref="AO14" authorId="1">
      <text>
        <r>
          <rPr>
            <b/>
            <sz val="9"/>
            <color indexed="81"/>
            <rFont val="Tahoma"/>
            <family val="2"/>
            <charset val="163"/>
          </rPr>
          <t>MyPC:</t>
        </r>
        <r>
          <rPr>
            <sz val="9"/>
            <color indexed="81"/>
            <rFont val="Tahoma"/>
            <family val="2"/>
            <charset val="163"/>
          </rPr>
          <t xml:space="preserve">
48%</t>
        </r>
      </text>
    </comment>
    <comment ref="AP14" authorId="1">
      <text>
        <r>
          <rPr>
            <b/>
            <sz val="9"/>
            <color indexed="81"/>
            <rFont val="Tahoma"/>
            <family val="2"/>
            <charset val="163"/>
          </rPr>
          <t>MyPC:</t>
        </r>
        <r>
          <rPr>
            <sz val="9"/>
            <color indexed="81"/>
            <rFont val="Tahoma"/>
            <family val="2"/>
            <charset val="163"/>
          </rPr>
          <t xml:space="preserve">
Báo cáo Quý I, II, III trễ hạn
- Quyết định số 19/QĐ-STTTT ngày 25/02/2019 của Sở TTTT là Quyết định về việc giao nhiệm vụ, chỉ tiêu thi đua Khối Thông tin và Truyền thông cơ sở năm 2019 dùng để chấm điểm thi đua cho các Phòng VHTT cấp huyện. Khi đánh giá chỉ tiêu thi đua của Phòng VHTT cấp huyện, Sở TTTT sẽ căn cứ vào thời gian đã được quy định tại quyết định này.
- Riêng đối với việc đánh giá chỉ tiêu 3.8, định kỳ hàng quý, Sở TTTT đều có văn bản đề nghị các cơ quan, đơn vị cung cấp thông tin về kết quả cung cấp dịch vụ công trực tuyến theo thời gian yêu cầu, đồng thời quy định rõ nhiệm vụ báo cáo số liệu về phát triển Chính phủ điện tử định kỳ nhằm phục vụ báo cáo tại các phiên họp Chính phủ thường kỳ và có liên quan đến chỉ số cải cách hành chính hàng năm của tỉnh, do vậy đề nghị các cơ quan, địa phương quan tâm đảm bảo chất lượng và tiến độ báo cáo. Trong năm, báo cáo quý I, II, III của cơ quan đều trễ hạn so với thời gian yêu cầu trong văn bản. Do vậy, không thống nhất với ý kiến giải trình và không thực hiện điều chỉnh điểm tại chỉ tiêu này.
</t>
        </r>
      </text>
    </comment>
    <comment ref="BF14" authorId="1">
      <text>
        <r>
          <rPr>
            <b/>
            <sz val="9"/>
            <color indexed="81"/>
            <rFont val="Tahoma"/>
            <family val="2"/>
            <charset val="163"/>
          </rPr>
          <t>MyPC:</t>
        </r>
        <r>
          <rPr>
            <sz val="9"/>
            <color indexed="81"/>
            <rFont val="Tahoma"/>
            <family val="2"/>
            <charset val="163"/>
          </rPr>
          <t xml:space="preserve">
Qua kiểm tra ngẫu nhiên có 05  lãnh đạo phòng chưa ký số trên VB đi (947/LĐTBXH, 786/LĐTBXH, 746/LĐTBXH; 750/BC-PGDĐT, 641/BC-PGDĐT)</t>
        </r>
      </text>
    </comment>
    <comment ref="BH14" authorId="1">
      <text>
        <r>
          <rPr>
            <b/>
            <sz val="9"/>
            <color indexed="81"/>
            <rFont val="Tahoma"/>
            <family val="2"/>
            <charset val="163"/>
          </rPr>
          <t>MyPC:</t>
        </r>
        <r>
          <rPr>
            <sz val="9"/>
            <color indexed="81"/>
            <rFont val="Tahoma"/>
            <family val="2"/>
            <charset val="163"/>
          </rPr>
          <t xml:space="preserve">
LĐ xã vừa được cấp CTS tháng 11/2019</t>
        </r>
      </text>
    </comment>
    <comment ref="BJ14" authorId="1">
      <text>
        <r>
          <rPr>
            <b/>
            <sz val="9"/>
            <color indexed="81"/>
            <rFont val="Tahoma"/>
            <family val="2"/>
            <charset val="163"/>
          </rPr>
          <t>MyPC:</t>
        </r>
        <r>
          <rPr>
            <sz val="9"/>
            <color indexed="81"/>
            <rFont val="Tahoma"/>
            <family val="2"/>
            <charset val="163"/>
          </rPr>
          <t xml:space="preserve">
Báo cáo trễ</t>
        </r>
      </text>
    </comment>
    <comment ref="BK14" authorId="1">
      <text>
        <r>
          <rPr>
            <b/>
            <sz val="9"/>
            <color indexed="81"/>
            <rFont val="Tahoma"/>
            <family val="2"/>
            <charset val="163"/>
          </rPr>
          <t>MyPC:</t>
        </r>
        <r>
          <rPr>
            <sz val="9"/>
            <color indexed="81"/>
            <rFont val="Tahoma"/>
            <family val="2"/>
            <charset val="163"/>
          </rPr>
          <t xml:space="preserve">
Tổng số hồ sơ trực tuyến mức 3/tổng số hồ sơ UBND cấp huyện</t>
        </r>
      </text>
    </comment>
    <comment ref="BH15" authorId="1">
      <text>
        <r>
          <rPr>
            <b/>
            <sz val="9"/>
            <color indexed="81"/>
            <rFont val="Tahoma"/>
            <family val="2"/>
            <charset val="163"/>
          </rPr>
          <t>MyPC:</t>
        </r>
        <r>
          <rPr>
            <sz val="9"/>
            <color indexed="81"/>
            <rFont val="Tahoma"/>
            <family val="2"/>
            <charset val="163"/>
          </rPr>
          <t xml:space="preserve">
Qua kiểm tra trên EO, một số văn bản đi của cấp xã chưa có chữ ký lãnh đạo (716/UBND-Tô Hạp, 641/UBND-Ba Cụm Bắc) </t>
        </r>
      </text>
    </comment>
    <comment ref="BT15"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cấp xã lên huyện được công bố áp dụng</t>
        </r>
      </text>
    </comment>
    <comment ref="BU15" authorId="1">
      <text>
        <r>
          <rPr>
            <b/>
            <sz val="9"/>
            <color indexed="81"/>
            <rFont val="Tahoma"/>
            <family val="2"/>
            <charset val="163"/>
          </rPr>
          <t>MyPC:</t>
        </r>
        <r>
          <rPr>
            <sz val="9"/>
            <color indexed="81"/>
            <rFont val="Tahoma"/>
            <family val="2"/>
            <charset val="163"/>
          </rPr>
          <t xml:space="preserve">
hiện chưa có dịch vụ công trực tuyến mức độ 3 liên thông từ huyện lên tỉnh</t>
        </r>
      </text>
    </comment>
    <comment ref="BV15" authorId="1">
      <text>
        <r>
          <rPr>
            <b/>
            <sz val="9"/>
            <color indexed="81"/>
            <rFont val="Tahoma"/>
            <family val="2"/>
            <charset val="163"/>
          </rPr>
          <t>MyPC:</t>
        </r>
        <r>
          <rPr>
            <sz val="9"/>
            <color indexed="81"/>
            <rFont val="Tahoma"/>
            <family val="2"/>
            <charset val="163"/>
          </rPr>
          <t xml:space="preserve">
Hiện chưa có dịch vụ công trực tuyến mức độ 3 liên thông 3 cấp được công bố</t>
        </r>
      </text>
    </comment>
    <comment ref="FK15" authorId="1">
      <text>
        <r>
          <rPr>
            <b/>
            <sz val="9"/>
            <color indexed="81"/>
            <rFont val="Tahoma"/>
            <family val="2"/>
            <charset val="163"/>
          </rPr>
          <t>MyPC:</t>
        </r>
        <r>
          <rPr>
            <sz val="9"/>
            <color indexed="81"/>
            <rFont val="Tahoma"/>
            <family val="2"/>
            <charset val="163"/>
          </rPr>
          <t xml:space="preserve">
Hồ sơ phát sinh qua dịch vụ BCCI (13/49=26%)
</t>
        </r>
      </text>
    </comment>
    <comment ref="AN16" authorId="1">
      <text>
        <r>
          <rPr>
            <b/>
            <sz val="9"/>
            <color indexed="81"/>
            <rFont val="Tahoma"/>
            <family val="2"/>
            <charset val="163"/>
          </rPr>
          <t>MyPC:</t>
        </r>
        <r>
          <rPr>
            <sz val="9"/>
            <color indexed="81"/>
            <rFont val="Tahoma"/>
            <family val="2"/>
            <charset val="163"/>
          </rPr>
          <t xml:space="preserve">
Theo kết quả kiểm tra CCHC năm 2019 (2187/BC-ĐKT ngày 30/9/2019)</t>
        </r>
      </text>
    </comment>
    <comment ref="AO16" authorId="1">
      <text>
        <r>
          <rPr>
            <b/>
            <sz val="9"/>
            <color indexed="81"/>
            <rFont val="Tahoma"/>
            <family val="2"/>
            <charset val="163"/>
          </rPr>
          <t>MyPC:</t>
        </r>
        <r>
          <rPr>
            <sz val="9"/>
            <color indexed="81"/>
            <rFont val="Tahoma"/>
            <family val="2"/>
            <charset val="163"/>
          </rPr>
          <t xml:space="preserve">
547/983=55,6%
</t>
        </r>
      </text>
    </comment>
    <comment ref="AP16" authorId="1">
      <text>
        <r>
          <rPr>
            <b/>
            <sz val="9"/>
            <color indexed="81"/>
            <rFont val="Tahoma"/>
            <family val="2"/>
            <charset val="163"/>
          </rPr>
          <t>MyPC:</t>
        </r>
        <r>
          <rPr>
            <sz val="9"/>
            <color indexed="81"/>
            <rFont val="Tahoma"/>
            <family val="2"/>
            <charset val="163"/>
          </rPr>
          <t xml:space="preserve">
Báo cáo Quý II, III trễ hạn</t>
        </r>
      </text>
    </comment>
    <comment ref="BD16" authorId="1">
      <text>
        <r>
          <rPr>
            <b/>
            <sz val="9"/>
            <color indexed="81"/>
            <rFont val="Tahoma"/>
            <family val="2"/>
            <charset val="163"/>
          </rPr>
          <t>MyPC:</t>
        </r>
        <r>
          <rPr>
            <sz val="9"/>
            <color indexed="81"/>
            <rFont val="Tahoma"/>
            <family val="2"/>
            <charset val="163"/>
          </rPr>
          <t xml:space="preserve">
VB thiếu chữ ký số lãnh đạo (6111/UBND, 6108/UBND)</t>
        </r>
      </text>
    </comment>
    <comment ref="BH16" authorId="1">
      <text>
        <r>
          <rPr>
            <b/>
            <sz val="9"/>
            <color indexed="81"/>
            <rFont val="Tahoma"/>
            <family val="2"/>
            <charset val="163"/>
          </rPr>
          <t>MyPC:</t>
        </r>
        <r>
          <rPr>
            <sz val="9"/>
            <color indexed="81"/>
            <rFont val="Tahoma"/>
            <family val="2"/>
            <charset val="163"/>
          </rPr>
          <t xml:space="preserve">
- Một số VB không có chữ ký số của lãnh đạo:
- 318/BC-UBND, 158/BC-UBND, 263/BC-UBND (Suối Cát);
-  1073/BC-UBND, 1079/BC-UBND (Cam Tân)</t>
        </r>
      </text>
    </comment>
    <comment ref="BK16" authorId="1">
      <text>
        <r>
          <rPr>
            <b/>
            <sz val="9"/>
            <color indexed="81"/>
            <rFont val="Tahoma"/>
            <family val="2"/>
            <charset val="163"/>
          </rPr>
          <t>MyPC:</t>
        </r>
        <r>
          <rPr>
            <sz val="9"/>
            <color indexed="81"/>
            <rFont val="Tahoma"/>
            <family val="2"/>
            <charset val="163"/>
          </rPr>
          <t xml:space="preserve">
Căn cứ BC CPĐT Quý IV/2019</t>
        </r>
      </text>
    </comment>
    <comment ref="BQ16" authorId="1">
      <text>
        <r>
          <rPr>
            <b/>
            <sz val="9"/>
            <color indexed="81"/>
            <rFont val="Tahoma"/>
            <family val="2"/>
            <charset val="163"/>
          </rPr>
          <t>MyPC:</t>
        </r>
        <r>
          <rPr>
            <sz val="9"/>
            <color indexed="81"/>
            <rFont val="Tahoma"/>
            <family val="2"/>
            <charset val="163"/>
          </rPr>
          <t xml:space="preserve">
Theo BC CPĐT quý IV/2019</t>
        </r>
      </text>
    </comment>
    <comment ref="BY16" authorId="1">
      <text>
        <r>
          <rPr>
            <b/>
            <sz val="9"/>
            <color indexed="81"/>
            <rFont val="Tahoma"/>
            <family val="2"/>
            <charset val="163"/>
          </rPr>
          <t>MyPC:</t>
        </r>
        <r>
          <rPr>
            <sz val="9"/>
            <color indexed="81"/>
            <rFont val="Tahoma"/>
            <family val="2"/>
            <charset val="163"/>
          </rPr>
          <t xml:space="preserve">
Đã giải trình bổ sung</t>
        </r>
      </text>
    </comment>
    <comment ref="FK16" authorId="1">
      <text>
        <r>
          <rPr>
            <b/>
            <sz val="9"/>
            <color indexed="81"/>
            <rFont val="Tahoma"/>
            <family val="2"/>
            <charset val="163"/>
          </rPr>
          <t>MyPC:</t>
        </r>
        <r>
          <rPr>
            <sz val="9"/>
            <color indexed="81"/>
            <rFont val="Tahoma"/>
            <family val="2"/>
            <charset val="163"/>
          </rPr>
          <t xml:space="preserve">
Đã giải trình bổ sung</t>
        </r>
      </text>
    </comment>
    <comment ref="C22" authorId="0">
      <text>
        <r>
          <rPr>
            <b/>
            <sz val="8"/>
            <color indexed="81"/>
            <rFont val="Tahoma"/>
            <family val="2"/>
          </rPr>
          <t>USER:</t>
        </r>
        <r>
          <rPr>
            <sz val="8"/>
            <color indexed="81"/>
            <rFont val="Tahoma"/>
            <family val="2"/>
          </rPr>
          <t xml:space="preserve">
Chuyên mục Giới thiệu chung
</t>
        </r>
      </text>
    </comment>
    <comment ref="D22" authorId="1">
      <text>
        <r>
          <rPr>
            <b/>
            <sz val="9"/>
            <color indexed="81"/>
            <rFont val="Tahoma"/>
            <family val="2"/>
            <charset val="163"/>
          </rPr>
          <t>MyPC:</t>
        </r>
        <r>
          <rPr>
            <sz val="9"/>
            <color indexed="81"/>
            <rFont val="Tahoma"/>
            <family val="2"/>
            <charset val="163"/>
          </rPr>
          <t xml:space="preserve">
Thông tin về lịch sử phát triển, điều kiện tự nhiên, kinh tế xã hội, truyền thống văn hóa và địa giới hành chính địa phương, bản đồ hành chính cấp huyện</t>
        </r>
      </text>
    </comment>
    <comment ref="E22" authorId="1">
      <text>
        <r>
          <rPr>
            <b/>
            <sz val="9"/>
            <color indexed="81"/>
            <rFont val="Tahoma"/>
            <family val="2"/>
            <charset val="163"/>
          </rPr>
          <t>MyPC:</t>
        </r>
        <r>
          <rPr>
            <sz val="9"/>
            <color indexed="81"/>
            <rFont val="Tahoma"/>
            <family val="2"/>
            <charset val="163"/>
          </rPr>
          <t xml:space="preserve">
Thông tin về cơ cấu tổ chức, chức năng nhiệm vụ và quyền hạn của tổ chức, đơn vị trực thuộc</t>
        </r>
      </text>
    </comment>
    <comment ref="F22" authorId="1">
      <text>
        <r>
          <rPr>
            <b/>
            <sz val="9"/>
            <color indexed="81"/>
            <rFont val="Tahoma"/>
            <family val="2"/>
            <charset val="163"/>
          </rPr>
          <t>MyPC:</t>
        </r>
        <r>
          <rPr>
            <sz val="9"/>
            <color indexed="81"/>
            <rFont val="Tahoma"/>
            <family val="2"/>
            <charset val="163"/>
          </rPr>
          <t xml:space="preserve">
Thông tin về lãnh đạo trong cơ quan và lãnh đạo các đơn vị trực thuộc (Bao gồm các thông tin họ và tên, chức vụ, điện thoại, địa chỉ thư điện tử chính thức, nhiệm vụ đảm nhiệm)</t>
        </r>
      </text>
    </comment>
    <comment ref="G22" authorId="0">
      <text>
        <r>
          <rPr>
            <b/>
            <sz val="8"/>
            <color indexed="81"/>
            <rFont val="Tahoma"/>
            <family val="2"/>
          </rPr>
          <t>USER:</t>
        </r>
        <r>
          <rPr>
            <sz val="8"/>
            <color indexed="81"/>
            <rFont val="Tahoma"/>
            <family val="2"/>
          </rPr>
          <t xml:space="preserve">
Thông tin giao dịch chính thức (bao gồm địa chỉ, điện thoại, số fax, địa chỉ thư điện tử chính thức để giao dịch và tiếp nhận các thông tin của đơn vị và các đơn vị trực thuộc)</t>
        </r>
      </text>
    </comment>
    <comment ref="H22" authorId="0">
      <text>
        <r>
          <rPr>
            <b/>
            <sz val="8"/>
            <color indexed="81"/>
            <rFont val="Tahoma"/>
            <family val="2"/>
          </rPr>
          <t>USER:</t>
        </r>
        <r>
          <rPr>
            <sz val="8"/>
            <color indexed="81"/>
            <rFont val="Tahoma"/>
            <family val="2"/>
          </rPr>
          <t xml:space="preserve">
Chuyên mục Chỉ đạo, điều hành
</t>
        </r>
      </text>
    </comment>
    <comment ref="I22" authorId="3">
      <text>
        <r>
          <rPr>
            <b/>
            <sz val="9"/>
            <color indexed="81"/>
            <rFont val="Tahoma"/>
            <family val="2"/>
          </rPr>
          <t>Windows User:</t>
        </r>
        <r>
          <rPr>
            <sz val="9"/>
            <color indexed="81"/>
            <rFont val="Tahoma"/>
            <family val="2"/>
          </rPr>
          <t xml:space="preserve">
</t>
        </r>
        <r>
          <rPr>
            <sz val="8"/>
            <color indexed="81"/>
            <rFont val="Tahoma"/>
            <family val="2"/>
          </rPr>
          <t>Kế hoạch/lịch công tác hàng tháng</t>
        </r>
      </text>
    </comment>
    <comment ref="J22" authorId="1">
      <text>
        <r>
          <rPr>
            <b/>
            <sz val="9"/>
            <color indexed="81"/>
            <rFont val="Tahoma"/>
            <family val="2"/>
            <charset val="163"/>
          </rPr>
          <t>MyPC:</t>
        </r>
        <r>
          <rPr>
            <sz val="9"/>
            <color indexed="81"/>
            <rFont val="Tahoma"/>
            <family val="2"/>
            <charset val="163"/>
          </rPr>
          <t xml:space="preserve">
Ý kiến chỉ đạo, điều hành của Lãnh đạo (VB, BB họp hoặc mệnh lệnh) hàng tháng</t>
        </r>
      </text>
    </comment>
    <comment ref="K22" authorId="1">
      <text>
        <r>
          <rPr>
            <b/>
            <sz val="9"/>
            <color indexed="81"/>
            <rFont val="Tahoma"/>
            <family val="2"/>
            <charset val="163"/>
          </rPr>
          <t>MyPC:</t>
        </r>
        <r>
          <rPr>
            <sz val="9"/>
            <color indexed="81"/>
            <rFont val="Tahoma"/>
            <family val="2"/>
            <charset val="163"/>
          </rPr>
          <t xml:space="preserve">
Thông tin về khen thưởng, xử phạt đối với các tổ chức, cá nhân và doanh nghiệp trên địa bàn trong năm</t>
        </r>
      </text>
    </comment>
    <comment ref="L22" authorId="3">
      <text>
        <r>
          <rPr>
            <b/>
            <sz val="9"/>
            <color indexed="81"/>
            <rFont val="Tahoma"/>
            <family val="2"/>
          </rPr>
          <t>Windows User:</t>
        </r>
        <r>
          <rPr>
            <sz val="9"/>
            <color indexed="81"/>
            <rFont val="Tahoma"/>
            <family val="2"/>
          </rPr>
          <t xml:space="preserve">
</t>
        </r>
        <r>
          <rPr>
            <sz val="8"/>
            <color indexed="81"/>
            <rFont val="Tahoma"/>
            <family val="2"/>
          </rPr>
          <t>Chuyên mục Thông tin tuyên truyền</t>
        </r>
      </text>
    </comment>
    <comment ref="M22" authorId="3">
      <text>
        <r>
          <rPr>
            <b/>
            <sz val="9"/>
            <color indexed="81"/>
            <rFont val="Tahoma"/>
            <family val="2"/>
          </rPr>
          <t>Windows User:</t>
        </r>
        <r>
          <rPr>
            <sz val="9"/>
            <color indexed="81"/>
            <rFont val="Tahoma"/>
            <family val="2"/>
          </rPr>
          <t xml:space="preserve">
</t>
        </r>
        <r>
          <rPr>
            <sz val="8"/>
            <color indexed="81"/>
            <rFont val="Tahoma"/>
            <family val="2"/>
          </rPr>
          <t>Tuyên truyền, phổ biến, hướng dẫn việc thực hiện pháp luật nói chung</t>
        </r>
      </text>
    </comment>
    <comment ref="N22" authorId="1">
      <text>
        <r>
          <rPr>
            <b/>
            <sz val="9"/>
            <color indexed="81"/>
            <rFont val="Tahoma"/>
            <family val="2"/>
            <charset val="163"/>
          </rPr>
          <t>MyPC:</t>
        </r>
        <r>
          <rPr>
            <sz val="9"/>
            <color indexed="81"/>
            <rFont val="Tahoma"/>
            <family val="2"/>
            <charset val="163"/>
          </rPr>
          <t xml:space="preserve">
Tuyên truyền về chế độ, chính sách lao động</t>
        </r>
      </text>
    </comment>
    <comment ref="O22" authorId="1">
      <text>
        <r>
          <rPr>
            <b/>
            <sz val="9"/>
            <color indexed="81"/>
            <rFont val="Tahoma"/>
            <family val="2"/>
            <charset val="163"/>
          </rPr>
          <t>MyPC:</t>
        </r>
        <r>
          <rPr>
            <sz val="9"/>
            <color indexed="81"/>
            <rFont val="Tahoma"/>
            <family val="2"/>
            <charset val="163"/>
          </rPr>
          <t xml:space="preserve">
Tuyên truyền về chế độ, chính sách người có công</t>
        </r>
      </text>
    </comment>
    <comment ref="P22" authorId="1">
      <text>
        <r>
          <rPr>
            <b/>
            <sz val="9"/>
            <color indexed="81"/>
            <rFont val="Tahoma"/>
            <family val="2"/>
            <charset val="163"/>
          </rPr>
          <t>MyPC:</t>
        </r>
        <r>
          <rPr>
            <sz val="9"/>
            <color indexed="81"/>
            <rFont val="Tahoma"/>
            <family val="2"/>
            <charset val="163"/>
          </rPr>
          <t xml:space="preserve">
Tuyên truyền về chiến lược, định hướng, quy hoạch, kế hoạch phát triển</t>
        </r>
      </text>
    </comment>
    <comment ref="Q22" authorId="1">
      <text>
        <r>
          <rPr>
            <b/>
            <sz val="9"/>
            <color indexed="81"/>
            <rFont val="Tahoma"/>
            <family val="2"/>
            <charset val="163"/>
          </rPr>
          <t>MyPC:</t>
        </r>
        <r>
          <rPr>
            <sz val="9"/>
            <color indexed="81"/>
            <rFont val="Tahoma"/>
            <family val="2"/>
            <charset val="163"/>
          </rPr>
          <t xml:space="preserve">
Tuyên truyền về chính sách, ưu đãi, cơ hội đầu tư</t>
        </r>
      </text>
    </comment>
    <comment ref="R22" authorId="2">
      <text>
        <r>
          <rPr>
            <b/>
            <sz val="8"/>
            <color indexed="81"/>
            <rFont val="Tahoma"/>
            <family val="2"/>
          </rPr>
          <t>USER:</t>
        </r>
        <r>
          <rPr>
            <sz val="8"/>
            <color indexed="81"/>
            <rFont val="Tahoma"/>
            <family val="2"/>
          </rPr>
          <t xml:space="preserve">
Tuyên truyền về hoạt động quản lý, khai thác tài nguyên thiên nhiên</t>
        </r>
      </text>
    </comment>
    <comment ref="S22" authorId="1">
      <text>
        <r>
          <rPr>
            <b/>
            <sz val="9"/>
            <color indexed="81"/>
            <rFont val="Tahoma"/>
            <family val="2"/>
            <charset val="163"/>
          </rPr>
          <t>MyPC:</t>
        </r>
        <r>
          <rPr>
            <sz val="9"/>
            <color indexed="81"/>
            <rFont val="Tahoma"/>
            <family val="2"/>
            <charset val="163"/>
          </rPr>
          <t xml:space="preserve">
Tuyên truyền về vệ sinh môi trường, rác thải</t>
        </r>
      </text>
    </comment>
    <comment ref="T22" authorId="3">
      <text>
        <r>
          <rPr>
            <b/>
            <sz val="9"/>
            <color indexed="81"/>
            <rFont val="Tahoma"/>
            <family val="2"/>
            <charset val="163"/>
          </rPr>
          <t>Windows User:</t>
        </r>
        <r>
          <rPr>
            <sz val="9"/>
            <color indexed="81"/>
            <rFont val="Tahoma"/>
            <family val="2"/>
            <charset val="163"/>
          </rPr>
          <t xml:space="preserve">
Tuyên truyền về an toàn vệ sinh thực phẩm</t>
        </r>
      </text>
    </comment>
    <comment ref="U22" authorId="1">
      <text>
        <r>
          <rPr>
            <b/>
            <sz val="9"/>
            <color indexed="81"/>
            <rFont val="Tahoma"/>
            <family val="2"/>
            <charset val="163"/>
          </rPr>
          <t>MyPC:</t>
        </r>
        <r>
          <rPr>
            <sz val="9"/>
            <color indexed="81"/>
            <rFont val="Tahoma"/>
            <family val="2"/>
            <charset val="163"/>
          </rPr>
          <t xml:space="preserve">
Số bài viết về phát triển sản xuất kinh doanh, mùa vụ,…</t>
        </r>
      </text>
    </comment>
    <comment ref="V22" authorId="2">
      <text>
        <r>
          <rPr>
            <b/>
            <sz val="8"/>
            <color indexed="81"/>
            <rFont val="Tahoma"/>
            <family val="2"/>
          </rPr>
          <t>USER:</t>
        </r>
        <r>
          <rPr>
            <sz val="8"/>
            <color indexed="81"/>
            <rFont val="Tahoma"/>
            <family val="2"/>
          </rPr>
          <t xml:space="preserve">
Chuyên mục Quy hoạch, chiến lược, kế hoạch dài hạn</t>
        </r>
      </text>
    </comment>
    <comment ref="W22" authorId="2">
      <text>
        <r>
          <rPr>
            <b/>
            <sz val="8"/>
            <color indexed="81"/>
            <rFont val="Tahoma"/>
            <family val="2"/>
          </rPr>
          <t>USER:</t>
        </r>
        <r>
          <rPr>
            <sz val="8"/>
            <color indexed="81"/>
            <rFont val="Tahoma"/>
            <family val="2"/>
          </rPr>
          <t xml:space="preserve">
Thông tin Quy hoạch/chiến lược/kế hoạch phát triển KTXH dài hạn của địa phương, kế hoạch sử dụng đất</t>
        </r>
      </text>
    </comment>
    <comment ref="X22" authorId="2">
      <text>
        <r>
          <rPr>
            <b/>
            <sz val="8"/>
            <color indexed="81"/>
            <rFont val="Tahoma"/>
            <family val="2"/>
          </rPr>
          <t>USER:</t>
        </r>
        <r>
          <rPr>
            <sz val="8"/>
            <color indexed="81"/>
            <rFont val="Tahoma"/>
            <family val="2"/>
          </rPr>
          <t xml:space="preserve">
Chính sách ưu đãi, mời gọi đầu tư</t>
        </r>
      </text>
    </comment>
    <comment ref="Y22" authorId="2">
      <text>
        <r>
          <rPr>
            <b/>
            <sz val="8"/>
            <color indexed="81"/>
            <rFont val="Tahoma"/>
            <family val="2"/>
          </rPr>
          <t>USER:</t>
        </r>
        <r>
          <rPr>
            <sz val="8"/>
            <color indexed="81"/>
            <rFont val="Tahoma"/>
            <family val="2"/>
          </rPr>
          <t xml:space="preserve">
Quy hoạch/kế hoạch/chính sách thu gom, tái chế và xử lý chất thải, quản lý và khai thác tài nguyên thiên nhiên</t>
        </r>
      </text>
    </comment>
    <comment ref="Z22" authorId="2">
      <text>
        <r>
          <rPr>
            <b/>
            <sz val="8"/>
            <color indexed="81"/>
            <rFont val="Tahoma"/>
            <family val="2"/>
          </rPr>
          <t>USER:</t>
        </r>
        <r>
          <rPr>
            <sz val="8"/>
            <color indexed="81"/>
            <rFont val="Tahoma"/>
            <family val="2"/>
          </rPr>
          <t xml:space="preserve">
Chuyên mục Văn bản QPPL</t>
        </r>
      </text>
    </comment>
    <comment ref="AA22" authorId="2">
      <text>
        <r>
          <rPr>
            <b/>
            <sz val="8"/>
            <color indexed="81"/>
            <rFont val="Tahoma"/>
            <family val="2"/>
          </rPr>
          <t>USER:</t>
        </r>
        <r>
          <rPr>
            <sz val="8"/>
            <color indexed="81"/>
            <rFont val="Tahoma"/>
            <family val="2"/>
          </rPr>
          <t xml:space="preserve">
Danh sách VB QPPL do địa phương ban hành (Số ký hiệu, trích yếu, ngày ban hành, cơ quan ban hành, file đính kèm)</t>
        </r>
      </text>
    </comment>
    <comment ref="AB22" authorId="2">
      <text>
        <r>
          <rPr>
            <b/>
            <sz val="8"/>
            <color indexed="81"/>
            <rFont val="Tahoma"/>
            <family val="2"/>
          </rPr>
          <t>USER:</t>
        </r>
        <r>
          <rPr>
            <sz val="8"/>
            <color indexed="81"/>
            <rFont val="Tahoma"/>
            <family val="2"/>
          </rPr>
          <t xml:space="preserve">
Liên kết CSDL văn bản QPPL cấp tỉnh và trung ương</t>
        </r>
      </text>
    </comment>
    <comment ref="AC22" authorId="2">
      <text>
        <r>
          <rPr>
            <b/>
            <sz val="8"/>
            <color indexed="81"/>
            <rFont val="Tahoma"/>
            <family val="2"/>
          </rPr>
          <t>USER:</t>
        </r>
        <r>
          <rPr>
            <sz val="8"/>
            <color indexed="81"/>
            <rFont val="Tahoma"/>
            <family val="2"/>
          </rPr>
          <t xml:space="preserve">
Chuyên mục Dự án, hạng mục đầu tư</t>
        </r>
      </text>
    </comment>
    <comment ref="AD22" authorId="1">
      <text>
        <r>
          <rPr>
            <b/>
            <sz val="9"/>
            <color indexed="81"/>
            <rFont val="Tahoma"/>
            <family val="2"/>
            <charset val="163"/>
          </rPr>
          <t>MyPC:</t>
        </r>
        <r>
          <rPr>
            <sz val="9"/>
            <color indexed="81"/>
            <rFont val="Tahoma"/>
            <family val="2"/>
            <charset val="163"/>
          </rPr>
          <t xml:space="preserve">
Danh mục dự án đang đầu tư và đã hoàn thành đưa vào sử dụng trong năm</t>
        </r>
      </text>
    </comment>
    <comment ref="AE22" authorId="1">
      <text>
        <r>
          <rPr>
            <b/>
            <sz val="9"/>
            <color indexed="81"/>
            <rFont val="Tahoma"/>
            <family val="2"/>
            <charset val="163"/>
          </rPr>
          <t>MyPC:</t>
        </r>
        <r>
          <rPr>
            <sz val="9"/>
            <color indexed="81"/>
            <rFont val="Tahoma"/>
            <family val="2"/>
            <charset val="163"/>
          </rPr>
          <t xml:space="preserve">
Danh mục dự án chuẩn bị đầu tư, đang mời gọi đầu tư</t>
        </r>
      </text>
    </comment>
    <comment ref="AF22" authorId="1">
      <text>
        <r>
          <rPr>
            <b/>
            <sz val="9"/>
            <color indexed="81"/>
            <rFont val="Tahoma"/>
            <family val="2"/>
            <charset val="163"/>
          </rPr>
          <t>MyPC:</t>
        </r>
        <r>
          <rPr>
            <sz val="9"/>
            <color indexed="81"/>
            <rFont val="Tahoma"/>
            <family val="2"/>
            <charset val="163"/>
          </rPr>
          <t xml:space="preserve">
Chuyên mục Dịch vụ công trực tuyến (DVC TT)</t>
        </r>
      </text>
    </comment>
    <comment ref="AG22" authorId="1">
      <text>
        <r>
          <rPr>
            <b/>
            <sz val="9"/>
            <color indexed="81"/>
            <rFont val="Tahoma"/>
            <family val="2"/>
            <charset val="163"/>
          </rPr>
          <t>MyPC:</t>
        </r>
        <r>
          <rPr>
            <sz val="9"/>
            <color indexed="81"/>
            <rFont val="Tahoma"/>
            <family val="2"/>
            <charset val="163"/>
          </rPr>
          <t xml:space="preserve">
DVC TT mức độ 1 và 2</t>
        </r>
      </text>
    </comment>
    <comment ref="AH22" authorId="1">
      <text>
        <r>
          <rPr>
            <b/>
            <sz val="9"/>
            <color indexed="81"/>
            <rFont val="Tahoma"/>
            <family val="2"/>
            <charset val="163"/>
          </rPr>
          <t>MyPC:</t>
        </r>
        <r>
          <rPr>
            <sz val="9"/>
            <color indexed="81"/>
            <rFont val="Tahoma"/>
            <family val="2"/>
            <charset val="163"/>
          </rPr>
          <t xml:space="preserve">
DVC TT mức độ 3</t>
        </r>
      </text>
    </comment>
    <comment ref="AI22" authorId="1">
      <text>
        <r>
          <rPr>
            <b/>
            <sz val="9"/>
            <color indexed="81"/>
            <rFont val="Tahoma"/>
            <family val="2"/>
            <charset val="163"/>
          </rPr>
          <t>MyPC:</t>
        </r>
        <r>
          <rPr>
            <sz val="9"/>
            <color indexed="81"/>
            <rFont val="Tahoma"/>
            <family val="2"/>
            <charset val="163"/>
          </rPr>
          <t xml:space="preserve">
DVC TT mức độ 4</t>
        </r>
      </text>
    </comment>
    <comment ref="AJ22" authorId="1">
      <text>
        <r>
          <rPr>
            <b/>
            <sz val="9"/>
            <color indexed="81"/>
            <rFont val="Tahoma"/>
            <family val="2"/>
            <charset val="163"/>
          </rPr>
          <t>MyPC:</t>
        </r>
        <r>
          <rPr>
            <sz val="9"/>
            <color indexed="81"/>
            <rFont val="Tahoma"/>
            <family val="2"/>
            <charset val="163"/>
          </rPr>
          <t xml:space="preserve">
Chuyên mục Chương trình, đề tài NCKH</t>
        </r>
      </text>
    </comment>
    <comment ref="AK22" authorId="1">
      <text>
        <r>
          <rPr>
            <b/>
            <sz val="9"/>
            <color indexed="81"/>
            <rFont val="Tahoma"/>
            <family val="2"/>
            <charset val="163"/>
          </rPr>
          <t>MyPC:</t>
        </r>
        <r>
          <rPr>
            <sz val="9"/>
            <color indexed="81"/>
            <rFont val="Tahoma"/>
            <family val="2"/>
            <charset val="163"/>
          </rPr>
          <t xml:space="preserve">
Thông tin Chương trình, đề tài khoa học hàng năm (mã số, tên, cấp quản lý, đơn vị chủ trì, thời gian thực hiện,..)</t>
        </r>
      </text>
    </comment>
    <comment ref="AL22" authorId="1">
      <text>
        <r>
          <rPr>
            <b/>
            <sz val="9"/>
            <color indexed="81"/>
            <rFont val="Tahoma"/>
            <family val="2"/>
            <charset val="163"/>
          </rPr>
          <t>MyPC:</t>
        </r>
        <r>
          <rPr>
            <sz val="9"/>
            <color indexed="81"/>
            <rFont val="Tahoma"/>
            <family val="2"/>
            <charset val="163"/>
          </rPr>
          <t xml:space="preserve">
Kết quả các chương trình, đề tài sau khi nghiệm thu và đưa vào ứng dụng (báo cáo tổng hợp, kết quả áp dụng)</t>
        </r>
      </text>
    </comment>
    <comment ref="AM22" authorId="1">
      <text>
        <r>
          <rPr>
            <b/>
            <sz val="9"/>
            <color indexed="81"/>
            <rFont val="Tahoma"/>
            <family val="2"/>
            <charset val="163"/>
          </rPr>
          <t>MyPC:</t>
        </r>
        <r>
          <rPr>
            <sz val="9"/>
            <color indexed="81"/>
            <rFont val="Tahoma"/>
            <family val="2"/>
            <charset val="163"/>
          </rPr>
          <t xml:space="preserve">
Chuyên mục Thống kê, báo cáo</t>
        </r>
      </text>
    </comment>
    <comment ref="AN22" authorId="1">
      <text>
        <r>
          <rPr>
            <b/>
            <sz val="9"/>
            <color indexed="81"/>
            <rFont val="Tahoma"/>
            <family val="2"/>
            <charset val="163"/>
          </rPr>
          <t>MyPC:</t>
        </r>
        <r>
          <rPr>
            <sz val="9"/>
            <color indexed="81"/>
            <rFont val="Tahoma"/>
            <family val="2"/>
            <charset val="163"/>
          </rPr>
          <t xml:space="preserve">
Báo cáo Kinh tế xã hội hàng quý</t>
        </r>
      </text>
    </comment>
    <comment ref="AO22" authorId="1">
      <text>
        <r>
          <rPr>
            <b/>
            <sz val="9"/>
            <color indexed="81"/>
            <rFont val="Tahoma"/>
            <family val="2"/>
            <charset val="163"/>
          </rPr>
          <t>MyPC:</t>
        </r>
        <r>
          <rPr>
            <sz val="9"/>
            <color indexed="81"/>
            <rFont val="Tahoma"/>
            <family val="2"/>
            <charset val="163"/>
          </rPr>
          <t xml:space="preserve">
Báo cáo Kinh tế xã hội năm</t>
        </r>
      </text>
    </comment>
    <comment ref="AP22" authorId="1">
      <text>
        <r>
          <rPr>
            <b/>
            <sz val="9"/>
            <color indexed="81"/>
            <rFont val="Tahoma"/>
            <family val="2"/>
            <charset val="163"/>
          </rPr>
          <t>MyPC:</t>
        </r>
        <r>
          <rPr>
            <sz val="9"/>
            <color indexed="81"/>
            <rFont val="Tahoma"/>
            <family val="2"/>
            <charset val="163"/>
          </rPr>
          <t xml:space="preserve">
Báo cáo an toàn vệ sinh thực phẩm, môi trường, hàng quý</t>
        </r>
      </text>
    </comment>
    <comment ref="AQ22" authorId="1">
      <text>
        <r>
          <rPr>
            <b/>
            <sz val="9"/>
            <color indexed="81"/>
            <rFont val="Tahoma"/>
            <family val="2"/>
            <charset val="163"/>
          </rPr>
          <t>MyPC:</t>
        </r>
        <r>
          <rPr>
            <sz val="9"/>
            <color indexed="81"/>
            <rFont val="Tahoma"/>
            <family val="2"/>
            <charset val="163"/>
          </rPr>
          <t xml:space="preserve">
Báo cáo vệ sinh an toàn thực phẩm, môi trường năm</t>
        </r>
      </text>
    </comment>
    <comment ref="AR22" authorId="1">
      <text>
        <r>
          <rPr>
            <b/>
            <sz val="9"/>
            <color indexed="81"/>
            <rFont val="Tahoma"/>
            <family val="2"/>
            <charset val="163"/>
          </rPr>
          <t>MyPC:</t>
        </r>
        <r>
          <rPr>
            <sz val="9"/>
            <color indexed="81"/>
            <rFont val="Tahoma"/>
            <family val="2"/>
            <charset val="163"/>
          </rPr>
          <t xml:space="preserve">
Báo cáo về đất đai, dân số, lao động hàng quý</t>
        </r>
      </text>
    </comment>
    <comment ref="AS22" authorId="1">
      <text>
        <r>
          <rPr>
            <b/>
            <sz val="9"/>
            <color indexed="81"/>
            <rFont val="Tahoma"/>
            <family val="2"/>
            <charset val="163"/>
          </rPr>
          <t>MyPC:</t>
        </r>
        <r>
          <rPr>
            <sz val="9"/>
            <color indexed="81"/>
            <rFont val="Tahoma"/>
            <family val="2"/>
            <charset val="163"/>
          </rPr>
          <t xml:space="preserve">
Báo cáo về đất đai, dân số, lao động năm</t>
        </r>
      </text>
    </comment>
    <comment ref="AT22" authorId="1">
      <text>
        <r>
          <rPr>
            <b/>
            <sz val="9"/>
            <color indexed="81"/>
            <rFont val="Tahoma"/>
            <family val="2"/>
            <charset val="163"/>
          </rPr>
          <t>MyPC:</t>
        </r>
        <r>
          <rPr>
            <sz val="9"/>
            <color indexed="81"/>
            <rFont val="Tahoma"/>
            <family val="2"/>
            <charset val="163"/>
          </rPr>
          <t xml:space="preserve">
Chuyên mục Ý kiến góp ý/ Hỏi đáp</t>
        </r>
      </text>
    </comment>
    <comment ref="AU22" authorId="1">
      <text>
        <r>
          <rPr>
            <b/>
            <sz val="9"/>
            <color indexed="81"/>
            <rFont val="Tahoma"/>
            <family val="2"/>
            <charset val="163"/>
          </rPr>
          <t>MyPC:</t>
        </r>
        <r>
          <rPr>
            <sz val="9"/>
            <color indexed="81"/>
            <rFont val="Tahoma"/>
            <family val="2"/>
            <charset val="163"/>
          </rPr>
          <t xml:space="preserve">
Chức năng hỗ trợ người khuyết tật tiếp cận thông tin</t>
        </r>
      </text>
    </comment>
    <comment ref="AV22" authorId="1">
      <text>
        <r>
          <rPr>
            <b/>
            <sz val="9"/>
            <color indexed="81"/>
            <rFont val="Tahoma"/>
            <family val="2"/>
            <charset val="163"/>
          </rPr>
          <t>MyPC:</t>
        </r>
        <r>
          <rPr>
            <sz val="9"/>
            <color indexed="81"/>
            <rFont val="Tahoma"/>
            <family val="2"/>
            <charset val="163"/>
          </rPr>
          <t xml:space="preserve">
Chức năng in ấn và lưu trữ cho mỗi tin, bài</t>
        </r>
      </text>
    </comment>
    <comment ref="AW22" authorId="1">
      <text>
        <r>
          <rPr>
            <b/>
            <sz val="9"/>
            <color indexed="81"/>
            <rFont val="Tahoma"/>
            <family val="2"/>
            <charset val="163"/>
          </rPr>
          <t>MyPC:</t>
        </r>
        <r>
          <rPr>
            <sz val="9"/>
            <color indexed="81"/>
            <rFont val="Tahoma"/>
            <family val="2"/>
            <charset val="163"/>
          </rPr>
          <t xml:space="preserve">
Cấp xã</t>
        </r>
      </text>
    </comment>
    <comment ref="AX22" authorId="1">
      <text>
        <r>
          <rPr>
            <b/>
            <sz val="9"/>
            <color indexed="81"/>
            <rFont val="Tahoma"/>
            <family val="2"/>
            <charset val="163"/>
          </rPr>
          <t>MyPC:</t>
        </r>
        <r>
          <rPr>
            <sz val="9"/>
            <color indexed="81"/>
            <rFont val="Tahoma"/>
            <family val="2"/>
            <charset val="163"/>
          </rPr>
          <t xml:space="preserve">
Số lượng UBND cấp xã có cổng, trang TTĐT hoặc có chuyên trang riêng của xã trên Cổng TTĐT cấp huyện/ tổng số UBND cấp xã</t>
        </r>
      </text>
    </comment>
    <comment ref="AY22" authorId="1">
      <text>
        <r>
          <rPr>
            <b/>
            <sz val="9"/>
            <color indexed="81"/>
            <rFont val="Tahoma"/>
            <family val="2"/>
            <charset val="163"/>
          </rPr>
          <t>MyPC:</t>
        </r>
        <r>
          <rPr>
            <sz val="9"/>
            <color indexed="81"/>
            <rFont val="Tahoma"/>
            <family val="2"/>
            <charset val="163"/>
          </rPr>
          <t xml:space="preserve">
Tổng số UBND cấp xã cung cấp dịch vụ công mức độ 1, 2/Tổng số UBND cấp xã</t>
        </r>
      </text>
    </comment>
    <comment ref="J23" authorId="1">
      <text>
        <r>
          <rPr>
            <b/>
            <sz val="9"/>
            <color indexed="81"/>
            <rFont val="Tahoma"/>
            <family val="2"/>
            <charset val="163"/>
          </rPr>
          <t>MyPC:</t>
        </r>
        <r>
          <rPr>
            <sz val="9"/>
            <color indexed="81"/>
            <rFont val="Tahoma"/>
            <family val="2"/>
            <charset val="163"/>
          </rPr>
          <t xml:space="preserve">
chưa đủ thông tin 12 tháng theo yêu cầu.</t>
        </r>
      </text>
    </comment>
    <comment ref="X23" authorId="1">
      <text>
        <r>
          <rPr>
            <b/>
            <sz val="9"/>
            <color indexed="81"/>
            <rFont val="Tahoma"/>
            <family val="2"/>
            <charset val="163"/>
          </rPr>
          <t>MyPC:</t>
        </r>
        <r>
          <rPr>
            <sz val="9"/>
            <color indexed="81"/>
            <rFont val="Tahoma"/>
            <family val="2"/>
            <charset val="163"/>
          </rPr>
          <t xml:space="preserve">
Đã bổ sung</t>
        </r>
      </text>
    </comment>
    <comment ref="AD23" authorId="1">
      <text>
        <r>
          <rPr>
            <b/>
            <sz val="9"/>
            <color indexed="81"/>
            <rFont val="Tahoma"/>
            <family val="2"/>
            <charset val="163"/>
          </rPr>
          <t>MyPC:</t>
        </r>
        <r>
          <rPr>
            <sz val="9"/>
            <color indexed="81"/>
            <rFont val="Tahoma"/>
            <family val="2"/>
            <charset val="163"/>
          </rPr>
          <t xml:space="preserve">
Đã bổ sung</t>
        </r>
      </text>
    </comment>
    <comment ref="AK23" authorId="1">
      <text>
        <r>
          <rPr>
            <b/>
            <sz val="9"/>
            <color indexed="81"/>
            <rFont val="Tahoma"/>
            <family val="2"/>
            <charset val="163"/>
          </rPr>
          <t>MyPC:</t>
        </r>
        <r>
          <rPr>
            <sz val="9"/>
            <color indexed="81"/>
            <rFont val="Tahoma"/>
            <family val="2"/>
            <charset val="163"/>
          </rPr>
          <t xml:space="preserve">
Đã bổ sung</t>
        </r>
      </text>
    </comment>
    <comment ref="AN23" authorId="1">
      <text>
        <r>
          <rPr>
            <b/>
            <sz val="9"/>
            <color indexed="81"/>
            <rFont val="Tahoma"/>
            <family val="2"/>
            <charset val="163"/>
          </rPr>
          <t>MyPC:</t>
        </r>
        <r>
          <rPr>
            <sz val="9"/>
            <color indexed="81"/>
            <rFont val="Tahoma"/>
            <family val="2"/>
            <charset val="163"/>
          </rPr>
          <t xml:space="preserve">
Đã bổ sung</t>
        </r>
      </text>
    </comment>
    <comment ref="AO23" authorId="1">
      <text>
        <r>
          <rPr>
            <b/>
            <sz val="9"/>
            <color indexed="81"/>
            <rFont val="Tahoma"/>
            <family val="2"/>
            <charset val="163"/>
          </rPr>
          <t>MyPC:</t>
        </r>
        <r>
          <rPr>
            <sz val="9"/>
            <color indexed="81"/>
            <rFont val="Tahoma"/>
            <family val="2"/>
            <charset val="163"/>
          </rPr>
          <t xml:space="preserve">
Đã bổ sung</t>
        </r>
      </text>
    </comment>
    <comment ref="AR23" authorId="1">
      <text>
        <r>
          <rPr>
            <b/>
            <sz val="9"/>
            <color indexed="81"/>
            <rFont val="Tahoma"/>
            <family val="2"/>
            <charset val="163"/>
          </rPr>
          <t>MyPC:</t>
        </r>
        <r>
          <rPr>
            <sz val="9"/>
            <color indexed="81"/>
            <rFont val="Tahoma"/>
            <family val="2"/>
            <charset val="163"/>
          </rPr>
          <t xml:space="preserve">
Đã bổ sung</t>
        </r>
      </text>
    </comment>
    <comment ref="AS23" authorId="1">
      <text>
        <r>
          <rPr>
            <b/>
            <sz val="9"/>
            <color indexed="81"/>
            <rFont val="Tahoma"/>
            <family val="2"/>
            <charset val="163"/>
          </rPr>
          <t>MyPC:</t>
        </r>
        <r>
          <rPr>
            <sz val="9"/>
            <color indexed="81"/>
            <rFont val="Tahoma"/>
            <family val="2"/>
            <charset val="163"/>
          </rPr>
          <t xml:space="preserve">
Đã bổ sung</t>
        </r>
      </text>
    </comment>
    <comment ref="E24" authorId="1">
      <text>
        <r>
          <rPr>
            <b/>
            <sz val="9"/>
            <color indexed="81"/>
            <rFont val="Tahoma"/>
            <family val="2"/>
            <charset val="163"/>
          </rPr>
          <t>MyPC:</t>
        </r>
        <r>
          <rPr>
            <sz val="9"/>
            <color indexed="81"/>
            <rFont val="Tahoma"/>
            <family val="2"/>
            <charset val="163"/>
          </rPr>
          <t xml:space="preserve">
Chức năng, nhiệm vụ của các đơn vị trực thuộc còn thiếu (TTPTQĐ, TTVHTT...)</t>
        </r>
      </text>
    </comment>
    <comment ref="P24" authorId="1">
      <text>
        <r>
          <rPr>
            <b/>
            <sz val="9"/>
            <color indexed="81"/>
            <rFont val="Tahoma"/>
            <family val="2"/>
            <charset val="163"/>
          </rPr>
          <t>MyPC:</t>
        </r>
        <r>
          <rPr>
            <sz val="9"/>
            <color indexed="81"/>
            <rFont val="Tahoma"/>
            <family val="2"/>
            <charset val="163"/>
          </rPr>
          <t xml:space="preserve">
Đã giải trình bổ sung</t>
        </r>
      </text>
    </comment>
    <comment ref="Q24" authorId="1">
      <text>
        <r>
          <rPr>
            <b/>
            <sz val="9"/>
            <color indexed="81"/>
            <rFont val="Tahoma"/>
            <family val="2"/>
            <charset val="163"/>
          </rPr>
          <t>MyPC:</t>
        </r>
        <r>
          <rPr>
            <sz val="9"/>
            <color indexed="81"/>
            <rFont val="Tahoma"/>
            <family val="2"/>
            <charset val="163"/>
          </rPr>
          <t xml:space="preserve">
Đã bổ sung</t>
        </r>
      </text>
    </comment>
    <comment ref="AK24" authorId="1">
      <text>
        <r>
          <rPr>
            <b/>
            <sz val="9"/>
            <color indexed="81"/>
            <rFont val="Tahoma"/>
            <family val="2"/>
            <charset val="163"/>
          </rPr>
          <t>MyPC:</t>
        </r>
        <r>
          <rPr>
            <sz val="9"/>
            <color indexed="81"/>
            <rFont val="Tahoma"/>
            <family val="2"/>
            <charset val="163"/>
          </rPr>
          <t xml:space="preserve">
Đã giải trình bổ sung</t>
        </r>
      </text>
    </comment>
    <comment ref="AL24" authorId="1">
      <text>
        <r>
          <rPr>
            <b/>
            <sz val="9"/>
            <color indexed="81"/>
            <rFont val="Tahoma"/>
            <family val="2"/>
            <charset val="163"/>
          </rPr>
          <t>MyPC:</t>
        </r>
        <r>
          <rPr>
            <sz val="9"/>
            <color indexed="81"/>
            <rFont val="Tahoma"/>
            <family val="2"/>
            <charset val="163"/>
          </rPr>
          <t xml:space="preserve">
Đã bổ sung</t>
        </r>
      </text>
    </comment>
    <comment ref="AN24" authorId="1">
      <text>
        <r>
          <rPr>
            <b/>
            <sz val="9"/>
            <color indexed="81"/>
            <rFont val="Tahoma"/>
            <family val="2"/>
            <charset val="163"/>
          </rPr>
          <t>MyPC:</t>
        </r>
        <r>
          <rPr>
            <sz val="9"/>
            <color indexed="81"/>
            <rFont val="Tahoma"/>
            <family val="2"/>
            <charset val="163"/>
          </rPr>
          <t xml:space="preserve">
Các cơ quan đăng thông tin theo tháng, do vậy thực hiện đánh giá theo tháng. Qua kiểm tra, cơ quan vẫn còn cung cấp thiếu số liệu tháng 4, tháng 11/2019. Do vậy, không thực hiện điều chỉnh tại chỉ tiêu này.</t>
        </r>
      </text>
    </comment>
    <comment ref="AO24" authorId="1">
      <text>
        <r>
          <rPr>
            <b/>
            <sz val="9"/>
            <color indexed="81"/>
            <rFont val="Tahoma"/>
            <family val="2"/>
            <charset val="163"/>
          </rPr>
          <t>MyPC:</t>
        </r>
        <r>
          <rPr>
            <sz val="9"/>
            <color indexed="81"/>
            <rFont val="Tahoma"/>
            <family val="2"/>
            <charset val="163"/>
          </rPr>
          <t xml:space="preserve">
Đã có báo cáo năm 2019</t>
        </r>
      </text>
    </comment>
    <comment ref="AR24" authorId="1">
      <text>
        <r>
          <rPr>
            <b/>
            <sz val="9"/>
            <color indexed="81"/>
            <rFont val="Tahoma"/>
            <family val="2"/>
            <charset val="163"/>
          </rPr>
          <t xml:space="preserve">MyPC:
</t>
        </r>
        <r>
          <rPr>
            <sz val="9"/>
            <color indexed="81"/>
            <rFont val="Tahoma"/>
            <family val="2"/>
            <charset val="163"/>
          </rPr>
          <t>Có thông tin này</t>
        </r>
      </text>
    </comment>
    <comment ref="AS24" authorId="1">
      <text>
        <r>
          <rPr>
            <b/>
            <sz val="9"/>
            <color indexed="81"/>
            <rFont val="Tahoma"/>
            <family val="2"/>
            <charset val="163"/>
          </rPr>
          <t>MyPC:</t>
        </r>
        <r>
          <rPr>
            <sz val="9"/>
            <color indexed="81"/>
            <rFont val="Tahoma"/>
            <family val="2"/>
            <charset val="163"/>
          </rPr>
          <t xml:space="preserve">
Có thông tin này</t>
        </r>
      </text>
    </comment>
    <comment ref="J25" authorId="1">
      <text>
        <r>
          <rPr>
            <b/>
            <sz val="9"/>
            <color indexed="81"/>
            <rFont val="Tahoma"/>
            <family val="2"/>
            <charset val="163"/>
          </rPr>
          <t>MyPC:</t>
        </r>
        <r>
          <rPr>
            <sz val="9"/>
            <color indexed="81"/>
            <rFont val="Tahoma"/>
            <family val="2"/>
            <charset val="163"/>
          </rPr>
          <t xml:space="preserve">
Thông báo Kết luận của UBND huyện tháng 2, 3, 7, 8, 9, 10</t>
        </r>
      </text>
    </comment>
    <comment ref="K25" authorId="1">
      <text>
        <r>
          <rPr>
            <b/>
            <sz val="9"/>
            <color indexed="81"/>
            <rFont val="Tahoma"/>
            <family val="2"/>
            <charset val="163"/>
          </rPr>
          <t>MyPC:</t>
        </r>
        <r>
          <rPr>
            <sz val="9"/>
            <color indexed="81"/>
            <rFont val="Tahoma"/>
            <family val="2"/>
            <charset val="163"/>
          </rPr>
          <t xml:space="preserve">
Đã bổ sung</t>
        </r>
      </text>
    </comment>
    <comment ref="N25" authorId="1">
      <text>
        <r>
          <rPr>
            <b/>
            <sz val="9"/>
            <color indexed="81"/>
            <rFont val="Tahoma"/>
            <family val="2"/>
            <charset val="163"/>
          </rPr>
          <t>MyPC:</t>
        </r>
        <r>
          <rPr>
            <sz val="9"/>
            <color indexed="81"/>
            <rFont val="Tahoma"/>
            <family val="2"/>
            <charset val="163"/>
          </rPr>
          <t xml:space="preserve">
Đã bổ sung</t>
        </r>
      </text>
    </comment>
    <comment ref="O25" authorId="1">
      <text>
        <r>
          <rPr>
            <b/>
            <sz val="9"/>
            <color indexed="81"/>
            <rFont val="Tahoma"/>
            <family val="2"/>
            <charset val="163"/>
          </rPr>
          <t>MyPC:</t>
        </r>
        <r>
          <rPr>
            <sz val="9"/>
            <color indexed="81"/>
            <rFont val="Tahoma"/>
            <family val="2"/>
            <charset val="163"/>
          </rPr>
          <t xml:space="preserve">
Đã bổ sung</t>
        </r>
      </text>
    </comment>
    <comment ref="P25" authorId="1">
      <text>
        <r>
          <rPr>
            <b/>
            <sz val="9"/>
            <color indexed="81"/>
            <rFont val="Tahoma"/>
            <family val="2"/>
            <charset val="163"/>
          </rPr>
          <t>MyPC:</t>
        </r>
        <r>
          <rPr>
            <sz val="9"/>
            <color indexed="81"/>
            <rFont val="Tahoma"/>
            <family val="2"/>
            <charset val="163"/>
          </rPr>
          <t xml:space="preserve">
Đã bổ sung</t>
        </r>
      </text>
    </comment>
    <comment ref="Q25" authorId="1">
      <text>
        <r>
          <rPr>
            <b/>
            <sz val="9"/>
            <color indexed="81"/>
            <rFont val="Tahoma"/>
            <family val="2"/>
            <charset val="163"/>
          </rPr>
          <t>MyPC:</t>
        </r>
        <r>
          <rPr>
            <sz val="9"/>
            <color indexed="81"/>
            <rFont val="Tahoma"/>
            <family val="2"/>
            <charset val="163"/>
          </rPr>
          <t xml:space="preserve">
Đã bổ sung</t>
        </r>
      </text>
    </comment>
    <comment ref="R25" authorId="1">
      <text>
        <r>
          <rPr>
            <b/>
            <sz val="9"/>
            <color indexed="81"/>
            <rFont val="Tahoma"/>
            <family val="2"/>
            <charset val="163"/>
          </rPr>
          <t>MyPC:</t>
        </r>
        <r>
          <rPr>
            <sz val="9"/>
            <color indexed="81"/>
            <rFont val="Tahoma"/>
            <family val="2"/>
            <charset val="163"/>
          </rPr>
          <t xml:space="preserve">
Đã bổ sung</t>
        </r>
      </text>
    </comment>
    <comment ref="S25" authorId="1">
      <text>
        <r>
          <rPr>
            <b/>
            <sz val="9"/>
            <color indexed="81"/>
            <rFont val="Tahoma"/>
            <family val="2"/>
            <charset val="163"/>
          </rPr>
          <t>MyPC:</t>
        </r>
        <r>
          <rPr>
            <sz val="9"/>
            <color indexed="81"/>
            <rFont val="Tahoma"/>
            <family val="2"/>
            <charset val="163"/>
          </rPr>
          <t xml:space="preserve">
Đã bổ sung</t>
        </r>
      </text>
    </comment>
    <comment ref="T25" authorId="1">
      <text>
        <r>
          <rPr>
            <b/>
            <sz val="9"/>
            <color indexed="81"/>
            <rFont val="Tahoma"/>
            <family val="2"/>
            <charset val="163"/>
          </rPr>
          <t>MyPC:</t>
        </r>
        <r>
          <rPr>
            <sz val="9"/>
            <color indexed="81"/>
            <rFont val="Tahoma"/>
            <family val="2"/>
            <charset val="163"/>
          </rPr>
          <t xml:space="preserve">
Đã bổ sung</t>
        </r>
      </text>
    </comment>
    <comment ref="U25" authorId="1">
      <text>
        <r>
          <rPr>
            <b/>
            <sz val="9"/>
            <color indexed="81"/>
            <rFont val="Tahoma"/>
            <family val="2"/>
            <charset val="163"/>
          </rPr>
          <t>MyPC:</t>
        </r>
        <r>
          <rPr>
            <sz val="9"/>
            <color indexed="81"/>
            <rFont val="Tahoma"/>
            <family val="2"/>
            <charset val="163"/>
          </rPr>
          <t xml:space="preserve">
Đã bổ sung</t>
        </r>
      </text>
    </comment>
    <comment ref="AB25" authorId="1">
      <text>
        <r>
          <rPr>
            <b/>
            <sz val="9"/>
            <color indexed="81"/>
            <rFont val="Tahoma"/>
            <family val="2"/>
            <charset val="163"/>
          </rPr>
          <t>MyPC:</t>
        </r>
        <r>
          <rPr>
            <sz val="9"/>
            <color indexed="81"/>
            <rFont val="Tahoma"/>
            <family val="2"/>
            <charset val="163"/>
          </rPr>
          <t xml:space="preserve">
Đã bổ sung</t>
        </r>
      </text>
    </comment>
    <comment ref="AD25" authorId="1">
      <text>
        <r>
          <rPr>
            <b/>
            <sz val="9"/>
            <color indexed="81"/>
            <rFont val="Tahoma"/>
            <family val="2"/>
            <charset val="163"/>
          </rPr>
          <t>MyPC:</t>
        </r>
        <r>
          <rPr>
            <sz val="9"/>
            <color indexed="81"/>
            <rFont val="Tahoma"/>
            <family val="2"/>
            <charset val="163"/>
          </rPr>
          <t xml:space="preserve">
Thông tin cung cấp chưa phù hợp</t>
        </r>
      </text>
    </comment>
    <comment ref="AE25" authorId="1">
      <text>
        <r>
          <rPr>
            <b/>
            <sz val="9"/>
            <color indexed="81"/>
            <rFont val="Tahoma"/>
            <family val="2"/>
            <charset val="163"/>
          </rPr>
          <t>MyPC:</t>
        </r>
        <r>
          <rPr>
            <sz val="9"/>
            <color indexed="81"/>
            <rFont val="Tahoma"/>
            <family val="2"/>
            <charset val="163"/>
          </rPr>
          <t xml:space="preserve">
Đã bổ sung</t>
        </r>
      </text>
    </comment>
    <comment ref="AK25" authorId="1">
      <text>
        <r>
          <rPr>
            <b/>
            <sz val="9"/>
            <color indexed="81"/>
            <rFont val="Tahoma"/>
            <family val="2"/>
            <charset val="163"/>
          </rPr>
          <t>MyPC:</t>
        </r>
        <r>
          <rPr>
            <sz val="9"/>
            <color indexed="81"/>
            <rFont val="Tahoma"/>
            <family val="2"/>
            <charset val="163"/>
          </rPr>
          <t xml:space="preserve">
Đã bổ sung thông tin</t>
        </r>
      </text>
    </comment>
    <comment ref="AL25" authorId="1">
      <text>
        <r>
          <rPr>
            <b/>
            <sz val="9"/>
            <color indexed="81"/>
            <rFont val="Tahoma"/>
            <family val="2"/>
            <charset val="163"/>
          </rPr>
          <t>MyPC:</t>
        </r>
        <r>
          <rPr>
            <sz val="9"/>
            <color indexed="81"/>
            <rFont val="Tahoma"/>
            <family val="2"/>
            <charset val="163"/>
          </rPr>
          <t xml:space="preserve">
Đã bổ sung thông tin</t>
        </r>
      </text>
    </comment>
    <comment ref="AN25" authorId="1">
      <text>
        <r>
          <rPr>
            <b/>
            <sz val="9"/>
            <color indexed="81"/>
            <rFont val="Tahoma"/>
            <family val="2"/>
            <charset val="163"/>
          </rPr>
          <t>MyPC:</t>
        </r>
        <r>
          <rPr>
            <sz val="9"/>
            <color indexed="81"/>
            <rFont val="Tahoma"/>
            <family val="2"/>
            <charset val="163"/>
          </rPr>
          <t xml:space="preserve">
Đã bổ sung</t>
        </r>
      </text>
    </comment>
    <comment ref="AO25" authorId="1">
      <text>
        <r>
          <rPr>
            <b/>
            <sz val="9"/>
            <color indexed="81"/>
            <rFont val="Tahoma"/>
            <family val="2"/>
            <charset val="163"/>
          </rPr>
          <t>MyPC:</t>
        </r>
        <r>
          <rPr>
            <sz val="9"/>
            <color indexed="81"/>
            <rFont val="Tahoma"/>
            <family val="2"/>
            <charset val="163"/>
          </rPr>
          <t xml:space="preserve">
Đã bổ sung</t>
        </r>
      </text>
    </comment>
    <comment ref="AP25" authorId="1">
      <text>
        <r>
          <rPr>
            <b/>
            <sz val="9"/>
            <color indexed="81"/>
            <rFont val="Tahoma"/>
            <family val="2"/>
            <charset val="163"/>
          </rPr>
          <t>MyPC:</t>
        </r>
        <r>
          <rPr>
            <sz val="9"/>
            <color indexed="81"/>
            <rFont val="Tahoma"/>
            <family val="2"/>
            <charset val="163"/>
          </rPr>
          <t xml:space="preserve">
Có báo cáo 6 tháng, 9 tháng, năm 2019</t>
        </r>
      </text>
    </comment>
    <comment ref="AR25" authorId="1">
      <text>
        <r>
          <rPr>
            <b/>
            <sz val="9"/>
            <color indexed="81"/>
            <rFont val="Tahoma"/>
            <family val="2"/>
            <charset val="163"/>
          </rPr>
          <t>MyPC:</t>
        </r>
        <r>
          <rPr>
            <sz val="9"/>
            <color indexed="81"/>
            <rFont val="Tahoma"/>
            <family val="2"/>
            <charset val="163"/>
          </rPr>
          <t xml:space="preserve">
Yêu cầu báo cáo hàng quý, cơ quan mới chỉ cung cấp số liệu báo cáo 6 tháng</t>
        </r>
      </text>
    </comment>
    <comment ref="J26" authorId="1">
      <text>
        <r>
          <rPr>
            <b/>
            <sz val="9"/>
            <color indexed="81"/>
            <rFont val="Tahoma"/>
            <family val="2"/>
            <charset val="163"/>
          </rPr>
          <t>MyPC:</t>
        </r>
        <r>
          <rPr>
            <sz val="9"/>
            <color indexed="81"/>
            <rFont val="Tahoma"/>
            <family val="2"/>
            <charset val="163"/>
          </rPr>
          <t xml:space="preserve">
Đã cung cấp thông tin ý kiến chỉ đạo, điều hành của lãnh đạo trong 08 tháng, do vậy thực hiện bổ sung 0,5 điểm tại chỉ tiêu 2.2</t>
        </r>
      </text>
    </comment>
    <comment ref="K26" authorId="1">
      <text>
        <r>
          <rPr>
            <b/>
            <sz val="9"/>
            <color indexed="81"/>
            <rFont val="Tahoma"/>
            <family val="2"/>
            <charset val="163"/>
          </rPr>
          <t>MyPC:</t>
        </r>
        <r>
          <rPr>
            <sz val="9"/>
            <color indexed="81"/>
            <rFont val="Tahoma"/>
            <family val="2"/>
            <charset val="163"/>
          </rPr>
          <t xml:space="preserve">
Đã bổ sung</t>
        </r>
      </text>
    </comment>
    <comment ref="N26" authorId="1">
      <text>
        <r>
          <rPr>
            <b/>
            <sz val="9"/>
            <color indexed="81"/>
            <rFont val="Tahoma"/>
            <family val="2"/>
            <charset val="163"/>
          </rPr>
          <t>MyPC:</t>
        </r>
        <r>
          <rPr>
            <sz val="9"/>
            <color indexed="81"/>
            <rFont val="Tahoma"/>
            <family val="2"/>
            <charset val="163"/>
          </rPr>
          <t xml:space="preserve">
Đã bổ sung</t>
        </r>
      </text>
    </comment>
    <comment ref="O26" authorId="1">
      <text>
        <r>
          <rPr>
            <b/>
            <sz val="9"/>
            <color indexed="81"/>
            <rFont val="Tahoma"/>
            <family val="2"/>
            <charset val="163"/>
          </rPr>
          <t>MyPC:</t>
        </r>
        <r>
          <rPr>
            <sz val="9"/>
            <color indexed="81"/>
            <rFont val="Tahoma"/>
            <family val="2"/>
            <charset val="163"/>
          </rPr>
          <t xml:space="preserve">
Đã bổ sung</t>
        </r>
      </text>
    </comment>
    <comment ref="Q26" authorId="1">
      <text>
        <r>
          <rPr>
            <b/>
            <sz val="9"/>
            <color indexed="81"/>
            <rFont val="Tahoma"/>
            <family val="2"/>
            <charset val="163"/>
          </rPr>
          <t>MyPC:</t>
        </r>
        <r>
          <rPr>
            <sz val="9"/>
            <color indexed="81"/>
            <rFont val="Tahoma"/>
            <family val="2"/>
            <charset val="163"/>
          </rPr>
          <t xml:space="preserve">
Đã tạo thành chuyên mục riêng</t>
        </r>
      </text>
    </comment>
    <comment ref="S26" authorId="1">
      <text>
        <r>
          <rPr>
            <b/>
            <sz val="9"/>
            <color indexed="81"/>
            <rFont val="Tahoma"/>
            <family val="2"/>
            <charset val="163"/>
          </rPr>
          <t>MyPC:</t>
        </r>
        <r>
          <rPr>
            <sz val="9"/>
            <color indexed="81"/>
            <rFont val="Tahoma"/>
            <family val="2"/>
            <charset val="163"/>
          </rPr>
          <t xml:space="preserve">
Đã tạo chuyên mục riêng tuyên truyền về môi trường, rác thải và cung cấp các tin bài liên quan</t>
        </r>
      </text>
    </comment>
    <comment ref="T26" authorId="1">
      <text>
        <r>
          <rPr>
            <b/>
            <sz val="9"/>
            <color indexed="81"/>
            <rFont val="Tahoma"/>
            <family val="2"/>
            <charset val="163"/>
          </rPr>
          <t>MyPC:</t>
        </r>
        <r>
          <rPr>
            <sz val="9"/>
            <color indexed="81"/>
            <rFont val="Tahoma"/>
            <family val="2"/>
            <charset val="163"/>
          </rPr>
          <t xml:space="preserve">
Đã bổ sung</t>
        </r>
      </text>
    </comment>
    <comment ref="U26" authorId="1">
      <text>
        <r>
          <rPr>
            <b/>
            <sz val="9"/>
            <color indexed="81"/>
            <rFont val="Tahoma"/>
            <family val="2"/>
            <charset val="163"/>
          </rPr>
          <t xml:space="preserve">MyPC:
</t>
        </r>
        <r>
          <rPr>
            <sz val="9"/>
            <color indexed="81"/>
            <rFont val="Tahoma"/>
            <family val="2"/>
            <charset val="163"/>
          </rPr>
          <t>Tương ứng ở mục Kinh tế</t>
        </r>
      </text>
    </comment>
    <comment ref="AN26" authorId="1">
      <text>
        <r>
          <rPr>
            <b/>
            <sz val="9"/>
            <color indexed="81"/>
            <rFont val="Tahoma"/>
            <family val="2"/>
            <charset val="163"/>
          </rPr>
          <t>MyPC:</t>
        </r>
        <r>
          <rPr>
            <sz val="9"/>
            <color indexed="81"/>
            <rFont val="Tahoma"/>
            <family val="2"/>
            <charset val="163"/>
          </rPr>
          <t xml:space="preserve">
Đã giải trình bổ sung</t>
        </r>
      </text>
    </comment>
    <comment ref="E27" authorId="1">
      <text>
        <r>
          <rPr>
            <b/>
            <sz val="9"/>
            <color indexed="81"/>
            <rFont val="Tahoma"/>
            <family val="2"/>
            <charset val="163"/>
          </rPr>
          <t>MyPC:</t>
        </r>
        <r>
          <rPr>
            <sz val="9"/>
            <color indexed="81"/>
            <rFont val="Tahoma"/>
            <family val="2"/>
            <charset val="163"/>
          </rPr>
          <t xml:space="preserve">
Thông tin đăng tải vẫn còn thiếu: Nhiệm vụ của BQL dự án các công trình xây dựng Cam Ranh; VPĐKQSDĐ, Đội TNXK chưa có thông tin. Do vậy không thực hiện điều chỉnh điểm tại chỉ tiêu này</t>
        </r>
      </text>
    </comment>
    <comment ref="J27" authorId="1">
      <text>
        <r>
          <rPr>
            <b/>
            <sz val="9"/>
            <color indexed="81"/>
            <rFont val="Tahoma"/>
            <family val="2"/>
            <charset val="163"/>
          </rPr>
          <t>MyPC:</t>
        </r>
        <r>
          <rPr>
            <sz val="9"/>
            <color indexed="81"/>
            <rFont val="Tahoma"/>
            <family val="2"/>
            <charset val="163"/>
          </rPr>
          <t xml:space="preserve">
Chưa đủ thông tin 12 tháng</t>
        </r>
      </text>
    </comment>
    <comment ref="Y27" authorId="1">
      <text>
        <r>
          <rPr>
            <b/>
            <sz val="9"/>
            <color indexed="81"/>
            <rFont val="Tahoma"/>
            <family val="2"/>
            <charset val="163"/>
          </rPr>
          <t>MyPC:</t>
        </r>
        <r>
          <rPr>
            <sz val="9"/>
            <color indexed="81"/>
            <rFont val="Tahoma"/>
            <family val="2"/>
            <charset val="163"/>
          </rPr>
          <t xml:space="preserve">
Đã giải trình bổ sung</t>
        </r>
      </text>
    </comment>
    <comment ref="AB27" authorId="1">
      <text>
        <r>
          <rPr>
            <b/>
            <sz val="9"/>
            <color indexed="81"/>
            <rFont val="Tahoma"/>
            <family val="2"/>
            <charset val="163"/>
          </rPr>
          <t>MyPC:</t>
        </r>
        <r>
          <rPr>
            <sz val="9"/>
            <color indexed="81"/>
            <rFont val="Tahoma"/>
            <family val="2"/>
            <charset val="163"/>
          </rPr>
          <t xml:space="preserve">
Đã hiện thị nội dung</t>
        </r>
      </text>
    </comment>
    <comment ref="AD27" authorId="1">
      <text>
        <r>
          <rPr>
            <b/>
            <sz val="9"/>
            <color indexed="81"/>
            <rFont val="Tahoma"/>
            <family val="2"/>
            <charset val="163"/>
          </rPr>
          <t>MyPC:</t>
        </r>
        <r>
          <rPr>
            <sz val="9"/>
            <color indexed="81"/>
            <rFont val="Tahoma"/>
            <family val="2"/>
            <charset val="163"/>
          </rPr>
          <t xml:space="preserve">
Ngoài danh mục dự án kêu gọi vốn đầu tư, trong năm cơ quan vẫn có triển khai đầu tư, đưa vào sử dụng các dự án sử dụng ngân sách nhà nước khác. Cụ thể như dự án đầu tư hạ tầng CNTT, nâng cấp phần mềm EO (3 tỷ)… Cơ quan chưa thực hiện cung cấp đầy đủ các nội dung thông tin này trên TTTĐT, do vậy không thực hiện điều chỉnh điểm tại chỉ tiêu 6.1.</t>
        </r>
      </text>
    </comment>
    <comment ref="AE27" authorId="1">
      <text>
        <r>
          <rPr>
            <b/>
            <sz val="9"/>
            <color indexed="81"/>
            <rFont val="Tahoma"/>
            <family val="2"/>
            <charset val="163"/>
          </rPr>
          <t>MyPC:</t>
        </r>
        <r>
          <rPr>
            <sz val="9"/>
            <color indexed="81"/>
            <rFont val="Tahoma"/>
            <family val="2"/>
            <charset val="163"/>
          </rPr>
          <t xml:space="preserve">
Đã giải trình bổ sung</t>
        </r>
      </text>
    </comment>
    <comment ref="AN27" authorId="1">
      <text>
        <r>
          <rPr>
            <b/>
            <sz val="9"/>
            <color indexed="81"/>
            <rFont val="Tahoma"/>
            <family val="2"/>
            <charset val="163"/>
          </rPr>
          <t>MyPC:</t>
        </r>
        <r>
          <rPr>
            <sz val="9"/>
            <color indexed="81"/>
            <rFont val="Tahoma"/>
            <family val="2"/>
            <charset val="163"/>
          </rPr>
          <t xml:space="preserve">
Đã cung cấp tài liệu kiểm chứng</t>
        </r>
      </text>
    </comment>
    <comment ref="AO27" authorId="1">
      <text>
        <r>
          <rPr>
            <b/>
            <sz val="9"/>
            <color indexed="81"/>
            <rFont val="Tahoma"/>
            <family val="2"/>
            <charset val="163"/>
          </rPr>
          <t>MyPC:</t>
        </r>
        <r>
          <rPr>
            <sz val="9"/>
            <color indexed="81"/>
            <rFont val="Tahoma"/>
            <family val="2"/>
            <charset val="163"/>
          </rPr>
          <t xml:space="preserve">
Đã cung cấp tài liệu kiểm chứng</t>
        </r>
      </text>
    </comment>
    <comment ref="AP27" authorId="1">
      <text>
        <r>
          <rPr>
            <b/>
            <sz val="9"/>
            <color indexed="81"/>
            <rFont val="Tahoma"/>
            <family val="2"/>
            <charset val="163"/>
          </rPr>
          <t>MyPC:</t>
        </r>
        <r>
          <rPr>
            <sz val="9"/>
            <color indexed="81"/>
            <rFont val="Tahoma"/>
            <family val="2"/>
            <charset val="163"/>
          </rPr>
          <t xml:space="preserve">
Đã giải trình bổ sung</t>
        </r>
      </text>
    </comment>
    <comment ref="AQ27" authorId="1">
      <text>
        <r>
          <rPr>
            <b/>
            <sz val="9"/>
            <color indexed="81"/>
            <rFont val="Tahoma"/>
            <family val="2"/>
            <charset val="163"/>
          </rPr>
          <t>MyPC:</t>
        </r>
        <r>
          <rPr>
            <sz val="9"/>
            <color indexed="81"/>
            <rFont val="Tahoma"/>
            <family val="2"/>
            <charset val="163"/>
          </rPr>
          <t xml:space="preserve">
Đã giải trình bổ sung</t>
        </r>
      </text>
    </comment>
    <comment ref="AR27" authorId="1">
      <text>
        <r>
          <rPr>
            <b/>
            <sz val="9"/>
            <color indexed="81"/>
            <rFont val="Tahoma"/>
            <family val="2"/>
            <charset val="163"/>
          </rPr>
          <t>MyPC:</t>
        </r>
        <r>
          <rPr>
            <sz val="9"/>
            <color indexed="81"/>
            <rFont val="Tahoma"/>
            <family val="2"/>
            <charset val="163"/>
          </rPr>
          <t xml:space="preserve">
Báo cáo về đất đai, dân số, lao động quý, năm 2019 chưa có thông tin (năm 2019 chỉ có thông tin 01 Kế hoạch Kiểm kê đất đai và lập bản đồ hiện trạng sử dụng đất năm 2019), do vậy không thực hiện điều chỉnh chỉ tiêu này.</t>
        </r>
      </text>
    </comment>
    <comment ref="AS27" authorId="1">
      <text>
        <r>
          <rPr>
            <b/>
            <sz val="9"/>
            <color indexed="81"/>
            <rFont val="Tahoma"/>
            <family val="2"/>
            <charset val="163"/>
          </rPr>
          <t>MyPC:</t>
        </r>
        <r>
          <rPr>
            <sz val="9"/>
            <color indexed="81"/>
            <rFont val="Tahoma"/>
            <family val="2"/>
            <charset val="163"/>
          </rPr>
          <t xml:space="preserve">
Báo cáo về đất đai, dân số, lao động quý, năm 2019 chưa có thông tin (năm 2019 chỉ có thông tin 01 Kế hoạch Kiểm kê đất đai và lập bản đồ hiện trạng sử dụng đất năm 2019), do vậy không thực hiện điều chỉnh chỉ tiêu này.</t>
        </r>
      </text>
    </comment>
    <comment ref="E28" authorId="1">
      <text>
        <r>
          <rPr>
            <b/>
            <sz val="9"/>
            <color indexed="81"/>
            <rFont val="Tahoma"/>
            <family val="2"/>
            <charset val="163"/>
          </rPr>
          <t>MyPC:</t>
        </r>
        <r>
          <rPr>
            <sz val="9"/>
            <color indexed="81"/>
            <rFont val="Tahoma"/>
            <family val="2"/>
            <charset val="163"/>
          </rPr>
          <t xml:space="preserve">
Đã bổ sung thông tin</t>
        </r>
      </text>
    </comment>
    <comment ref="I28" authorId="1">
      <text>
        <r>
          <rPr>
            <b/>
            <sz val="9"/>
            <color indexed="81"/>
            <rFont val="Tahoma"/>
            <family val="2"/>
            <charset val="163"/>
          </rPr>
          <t>MyPC:</t>
        </r>
        <r>
          <rPr>
            <sz val="9"/>
            <color indexed="81"/>
            <rFont val="Tahoma"/>
            <family val="2"/>
            <charset val="163"/>
          </rPr>
          <t xml:space="preserve">
Đã bổ sung thông tin</t>
        </r>
      </text>
    </comment>
    <comment ref="J28" authorId="1">
      <text>
        <r>
          <rPr>
            <b/>
            <sz val="9"/>
            <color indexed="81"/>
            <rFont val="Tahoma"/>
            <family val="2"/>
            <charset val="163"/>
          </rPr>
          <t>MyPC:</t>
        </r>
        <r>
          <rPr>
            <sz val="9"/>
            <color indexed="81"/>
            <rFont val="Tahoma"/>
            <family val="2"/>
            <charset val="163"/>
          </rPr>
          <t xml:space="preserve">
Dưới 5 tháng
Thông tin đăng tải trên TTTĐT của cơ quan chưa thể hiện được đầy đủ thông tin chỉ đạo, điều hành của lãnh đạo hàng tháng được đăng tải. Do vậy không thực hiện điều chỉnh điểm tại chỉ tiêu này </t>
        </r>
      </text>
    </comment>
    <comment ref="AB28" authorId="1">
      <text>
        <r>
          <rPr>
            <b/>
            <sz val="9"/>
            <color indexed="81"/>
            <rFont val="Tahoma"/>
            <family val="2"/>
            <charset val="163"/>
          </rPr>
          <t>MyPC:</t>
        </r>
        <r>
          <rPr>
            <sz val="9"/>
            <color indexed="81"/>
            <rFont val="Tahoma"/>
            <family val="2"/>
            <charset val="163"/>
          </rPr>
          <t xml:space="preserve">
Đã giải trình bổ sung</t>
        </r>
      </text>
    </comment>
    <comment ref="AN28" authorId="1">
      <text>
        <r>
          <rPr>
            <b/>
            <sz val="9"/>
            <color indexed="81"/>
            <rFont val="Tahoma"/>
            <family val="2"/>
            <charset val="163"/>
          </rPr>
          <t>MyPC:</t>
        </r>
        <r>
          <rPr>
            <sz val="9"/>
            <color indexed="81"/>
            <rFont val="Tahoma"/>
            <family val="2"/>
            <charset val="163"/>
          </rPr>
          <t xml:space="preserve">
Thông tin chưa đầy đủ 4 quý</t>
        </r>
      </text>
    </comment>
    <comment ref="AO28" authorId="1">
      <text>
        <r>
          <rPr>
            <b/>
            <sz val="9"/>
            <color indexed="81"/>
            <rFont val="Tahoma"/>
            <family val="2"/>
            <charset val="163"/>
          </rPr>
          <t>MyPC:</t>
        </r>
        <r>
          <rPr>
            <sz val="9"/>
            <color indexed="81"/>
            <rFont val="Tahoma"/>
            <family val="2"/>
            <charset val="163"/>
          </rPr>
          <t xml:space="preserve">
Đã bổ sung</t>
        </r>
      </text>
    </comment>
    <comment ref="AP28" authorId="1">
      <text>
        <r>
          <rPr>
            <b/>
            <sz val="9"/>
            <color indexed="81"/>
            <rFont val="Tahoma"/>
            <family val="2"/>
            <charset val="163"/>
          </rPr>
          <t>MyPC:</t>
        </r>
        <r>
          <rPr>
            <sz val="9"/>
            <color indexed="81"/>
            <rFont val="Tahoma"/>
            <family val="2"/>
            <charset val="163"/>
          </rPr>
          <t xml:space="preserve">
&gt;4 BC</t>
        </r>
      </text>
    </comment>
    <comment ref="AS28" authorId="1">
      <text>
        <r>
          <rPr>
            <b/>
            <sz val="9"/>
            <color indexed="81"/>
            <rFont val="Tahoma"/>
            <family val="2"/>
            <charset val="163"/>
          </rPr>
          <t>MyPC:</t>
        </r>
        <r>
          <rPr>
            <sz val="9"/>
            <color indexed="81"/>
            <rFont val="Tahoma"/>
            <family val="2"/>
            <charset val="163"/>
          </rPr>
          <t xml:space="preserve">
Đã bổ sung</t>
        </r>
      </text>
    </comment>
    <comment ref="E29" authorId="1">
      <text>
        <r>
          <rPr>
            <b/>
            <sz val="9"/>
            <color indexed="81"/>
            <rFont val="Tahoma"/>
            <family val="2"/>
            <charset val="163"/>
          </rPr>
          <t>MyPC:</t>
        </r>
        <r>
          <rPr>
            <sz val="9"/>
            <color indexed="81"/>
            <rFont val="Tahoma"/>
            <family val="2"/>
            <charset val="163"/>
          </rPr>
          <t xml:space="preserve">
Thông tin về chức năng, nhiệm vụ, quyền hạn của đơn vị trực thuộc chưa được cập nhật</t>
        </r>
      </text>
    </comment>
    <comment ref="AA29" authorId="1">
      <text>
        <r>
          <rPr>
            <b/>
            <sz val="9"/>
            <color indexed="81"/>
            <rFont val="Tahoma"/>
            <family val="2"/>
            <charset val="163"/>
          </rPr>
          <t>MyPC:</t>
        </r>
        <r>
          <rPr>
            <sz val="9"/>
            <color indexed="81"/>
            <rFont val="Tahoma"/>
            <family val="2"/>
            <charset val="163"/>
          </rPr>
          <t xml:space="preserve">
Đã có ý kiến giải trình</t>
        </r>
      </text>
    </comment>
    <comment ref="AP29" authorId="1">
      <text>
        <r>
          <rPr>
            <b/>
            <sz val="9"/>
            <color indexed="81"/>
            <rFont val="Tahoma"/>
            <family val="2"/>
            <charset val="163"/>
          </rPr>
          <t>MyPC:</t>
        </r>
        <r>
          <rPr>
            <sz val="9"/>
            <color indexed="81"/>
            <rFont val="Tahoma"/>
            <family val="2"/>
            <charset val="163"/>
          </rPr>
          <t xml:space="preserve">
Không có báo cáo hàng quý</t>
        </r>
      </text>
    </comment>
    <comment ref="AR29" authorId="1">
      <text>
        <r>
          <rPr>
            <b/>
            <sz val="9"/>
            <color indexed="81"/>
            <rFont val="Tahoma"/>
            <family val="2"/>
            <charset val="163"/>
          </rPr>
          <t>MyPC:</t>
        </r>
        <r>
          <rPr>
            <sz val="9"/>
            <color indexed="81"/>
            <rFont val="Tahoma"/>
            <family val="2"/>
            <charset val="163"/>
          </rPr>
          <t xml:space="preserve">
Không có báo cáo hàng quý</t>
        </r>
      </text>
    </comment>
    <comment ref="I30" authorId="1">
      <text>
        <r>
          <rPr>
            <b/>
            <sz val="9"/>
            <color indexed="81"/>
            <rFont val="Tahoma"/>
            <family val="2"/>
            <charset val="163"/>
          </rPr>
          <t>MyPC:</t>
        </r>
        <r>
          <rPr>
            <sz val="9"/>
            <color indexed="81"/>
            <rFont val="Tahoma"/>
            <family val="2"/>
            <charset val="163"/>
          </rPr>
          <t xml:space="preserve">
Tính đến thời điểm kiểm tra (19/12) tổng số lịch được đăng là 43/51 </t>
        </r>
      </text>
    </comment>
    <comment ref="P30" authorId="1">
      <text>
        <r>
          <rPr>
            <b/>
            <sz val="9"/>
            <color indexed="81"/>
            <rFont val="Tahoma"/>
            <family val="2"/>
            <charset val="163"/>
          </rPr>
          <t>MyPC:</t>
        </r>
        <r>
          <rPr>
            <sz val="9"/>
            <color indexed="81"/>
            <rFont val="Tahoma"/>
            <family val="2"/>
            <charset val="163"/>
          </rPr>
          <t xml:space="preserve">
Năm 2019 có 01 tin
</t>
        </r>
      </text>
    </comment>
    <comment ref="S30" authorId="1">
      <text>
        <r>
          <rPr>
            <b/>
            <sz val="9"/>
            <color indexed="81"/>
            <rFont val="Tahoma"/>
            <family val="2"/>
            <charset val="163"/>
          </rPr>
          <t>MyPC:</t>
        </r>
        <r>
          <rPr>
            <sz val="9"/>
            <color indexed="81"/>
            <rFont val="Tahoma"/>
            <family val="2"/>
            <charset val="163"/>
          </rPr>
          <t xml:space="preserve">
Tại thời điểm kiểm tra (25/11) có 6 tin bài được cung cấp</t>
        </r>
      </text>
    </comment>
    <comment ref="U30" authorId="1">
      <text>
        <r>
          <rPr>
            <b/>
            <sz val="9"/>
            <color indexed="81"/>
            <rFont val="Tahoma"/>
            <family val="2"/>
            <charset val="163"/>
          </rPr>
          <t>MyPC:</t>
        </r>
        <r>
          <rPr>
            <sz val="9"/>
            <color indexed="81"/>
            <rFont val="Tahoma"/>
            <family val="2"/>
            <charset val="163"/>
          </rPr>
          <t xml:space="preserve">
Thống nhất và thực hiện điều chỉnh trong Dự thảo kết quả chỉ tiêu 3.9, tuy nhiên yêu cầu điều chỉnh lại các bài viết phải được đặt trong đúng từng chuyên mục. </t>
        </r>
      </text>
    </comment>
    <comment ref="AP30" authorId="1">
      <text>
        <r>
          <rPr>
            <b/>
            <sz val="9"/>
            <color indexed="81"/>
            <rFont val="Tahoma"/>
            <family val="2"/>
            <charset val="163"/>
          </rPr>
          <t>MyPC:</t>
        </r>
        <r>
          <rPr>
            <sz val="9"/>
            <color indexed="81"/>
            <rFont val="Tahoma"/>
            <family val="2"/>
            <charset val="163"/>
          </rPr>
          <t xml:space="preserve">
BC 6 tháng và 9 tháng về ATTP</t>
        </r>
      </text>
    </comment>
    <comment ref="C35" authorId="0">
      <text>
        <r>
          <rPr>
            <b/>
            <sz val="8"/>
            <color indexed="81"/>
            <rFont val="Tahoma"/>
            <family val="2"/>
          </rPr>
          <t>USER:</t>
        </r>
        <r>
          <rPr>
            <sz val="8"/>
            <color indexed="81"/>
            <rFont val="Tahoma"/>
            <family val="2"/>
          </rPr>
          <t xml:space="preserve">
Các biện pháp kỹ thuật đảm bảo an toàn thông tin số
</t>
        </r>
      </text>
    </comment>
    <comment ref="D35" authorId="0">
      <text>
        <r>
          <rPr>
            <b/>
            <sz val="8"/>
            <color indexed="81"/>
            <rFont val="Tahoma"/>
            <family val="2"/>
          </rPr>
          <t>USER:</t>
        </r>
        <r>
          <rPr>
            <sz val="8"/>
            <color indexed="81"/>
            <rFont val="Tahoma"/>
            <family val="2"/>
          </rPr>
          <t xml:space="preserve">
Tỷ lệ máy tính của cơ quan được trang bị các phần mềm phòng chống virus, mã độc (có bản quyền),...</t>
        </r>
      </text>
    </comment>
    <comment ref="E35" authorId="2">
      <text>
        <r>
          <rPr>
            <b/>
            <sz val="8"/>
            <color indexed="81"/>
            <rFont val="Tahoma"/>
            <family val="2"/>
          </rPr>
          <t>USER:</t>
        </r>
        <r>
          <rPr>
            <sz val="8"/>
            <color indexed="81"/>
            <rFont val="Tahoma"/>
            <family val="2"/>
          </rPr>
          <t xml:space="preserve">
Có triển khai các biện pháp phòng, chống phần mềm có hại cho những thành phần quan trọng của hệ thống (máy chủ, thiết bị mạng…)</t>
        </r>
      </text>
    </comment>
    <comment ref="F35" authorId="2">
      <text>
        <r>
          <rPr>
            <b/>
            <sz val="8"/>
            <color indexed="81"/>
            <rFont val="Tahoma"/>
            <family val="2"/>
          </rPr>
          <t>USER:</t>
        </r>
        <r>
          <rPr>
            <sz val="8"/>
            <color indexed="81"/>
            <rFont val="Tahoma"/>
            <family val="2"/>
          </rPr>
          <t xml:space="preserve">
Báo cáo tình hình đảm bảo an toàn thông tin; tổ chức khắc phục sự cố khi nhận được thông báo của Trung tâm Ứng cứu khẩn cấp máy tính Việt Nam (VNCERT) hoặc cơ quan quản lý chuyên ngành và gửi kết quả thực hiện về cơ quan quản lý chuyên ngành.
(- 20 điểm/lần không thực hiện báo cáo, - 10 điểm đối với báo cáo chậm so với yêu cầu; tối đa  trừ 40 điểm)</t>
        </r>
      </text>
    </comment>
    <comment ref="G35" authorId="0">
      <text>
        <r>
          <rPr>
            <b/>
            <sz val="8"/>
            <color indexed="81"/>
            <rFont val="Tahoma"/>
            <family val="2"/>
          </rPr>
          <t>USER:</t>
        </r>
        <r>
          <rPr>
            <sz val="8"/>
            <color indexed="81"/>
            <rFont val="Tahoma"/>
            <family val="2"/>
          </rPr>
          <t xml:space="preserve">
Cơ chế chính sách về đảm bản an toàn thông tin số</t>
        </r>
      </text>
    </comment>
    <comment ref="H35" authorId="0">
      <text>
        <r>
          <rPr>
            <b/>
            <sz val="8"/>
            <color indexed="81"/>
            <rFont val="Tahoma"/>
            <family val="2"/>
          </rPr>
          <t>USER:</t>
        </r>
        <r>
          <rPr>
            <sz val="8"/>
            <color indexed="81"/>
            <rFont val="Tahoma"/>
            <family val="2"/>
          </rPr>
          <t xml:space="preserve">
Có ban hành quy định nội bộ về đảm bảo an toàn thông tin số</t>
        </r>
      </text>
    </comment>
    <comment ref="I35" authorId="0">
      <text>
        <r>
          <rPr>
            <b/>
            <sz val="8"/>
            <color indexed="81"/>
            <rFont val="Tahoma"/>
            <family val="2"/>
          </rPr>
          <t>USER:</t>
        </r>
        <r>
          <rPr>
            <sz val="8"/>
            <color indexed="81"/>
            <rFont val="Tahoma"/>
            <family val="2"/>
          </rPr>
          <t xml:space="preserve">
Nội dung Quy định đảm bảo đầy đủ các vấn đề được quy định tại Khoản 1, Điều 7 Quy định đảm bảo an toàn thông tin số trong hoạt động ứng dụng CNTT trên địa bàn tỉnh Khánh Hòa được ban hành kèm theo Quyết định số 38/2015/QĐ-UBND ngày 28/12/2015</t>
        </r>
      </text>
    </comment>
    <comment ref="J35" authorId="3">
      <text>
        <r>
          <rPr>
            <b/>
            <sz val="9"/>
            <color indexed="81"/>
            <rFont val="Tahoma"/>
            <family val="2"/>
          </rPr>
          <t>Windows User:</t>
        </r>
        <r>
          <rPr>
            <sz val="9"/>
            <color indexed="81"/>
            <rFont val="Tahoma"/>
            <family val="2"/>
          </rPr>
          <t xml:space="preserve">
</t>
        </r>
        <r>
          <rPr>
            <sz val="8"/>
            <color indexed="81"/>
            <rFont val="Tahoma"/>
            <family val="2"/>
          </rPr>
          <t>Có tổ chức phổ biến các quy định của pháp luật và nội quy của cơ quan về an toàn, an ninh thông tin số cho CBCC</t>
        </r>
        <r>
          <rPr>
            <sz val="9"/>
            <color indexed="81"/>
            <rFont val="Tahoma"/>
            <family val="2"/>
          </rPr>
          <t xml:space="preserve"> </t>
        </r>
      </text>
    </comment>
    <comment ref="F36" authorId="1">
      <text>
        <r>
          <rPr>
            <b/>
            <sz val="9"/>
            <color indexed="81"/>
            <rFont val="Tahoma"/>
            <family val="2"/>
            <charset val="163"/>
          </rPr>
          <t>MyPC:</t>
        </r>
        <r>
          <rPr>
            <sz val="9"/>
            <color indexed="81"/>
            <rFont val="Tahoma"/>
            <family val="2"/>
            <charset val="163"/>
          </rPr>
          <t xml:space="preserve">
VB triển khai và báo cáo kết quả thực hiện CV số 1970/STTTT-CNTT, CV số 1646/STTTT-CNTT, CV số 485/STTTT-CNTT   trễ so với yêu cầu
Trong năm, Sở TTTT có 04 văn bản đề nghị báo cáo tình hình triển khai rà quét mã độc, khắc phục sự cố ATTT. 03/04 văn bản của cơ quan trả lời trễ hạn, do vậy chỉ tiêu này theo dự thảo kết quả đạt 10/40 điểm. </t>
        </r>
      </text>
    </comment>
    <comment ref="F37" authorId="1">
      <text>
        <r>
          <rPr>
            <b/>
            <sz val="9"/>
            <color indexed="81"/>
            <rFont val="Tahoma"/>
            <family val="2"/>
            <charset val="163"/>
          </rPr>
          <t>MyPC:</t>
        </r>
        <r>
          <rPr>
            <sz val="9"/>
            <color indexed="81"/>
            <rFont val="Tahoma"/>
            <family val="2"/>
            <charset val="163"/>
          </rPr>
          <t xml:space="preserve">
VB triển khai và báo cáo kết quả thực hiện CV số 1970/STTTT-CNTT, CV số 1646/STTTT-CNTT, CV số 303/STTTT-CNTT   trễ so với thời gian yêu cầu</t>
        </r>
      </text>
    </comment>
    <comment ref="F38" authorId="1">
      <text>
        <r>
          <rPr>
            <b/>
            <sz val="9"/>
            <color indexed="81"/>
            <rFont val="Tahoma"/>
            <family val="2"/>
            <charset val="163"/>
          </rPr>
          <t>MyPC:</t>
        </r>
        <r>
          <rPr>
            <sz val="9"/>
            <color indexed="81"/>
            <rFont val="Tahoma"/>
            <family val="2"/>
            <charset val="163"/>
          </rPr>
          <t xml:space="preserve">
VB triển khai và báo cáo kết quả thực hiện CV số 1970/STTTT-CNTT, CV số 1646/STTTT-CNTT, CV số 485/STTTT-CNTT, CV số 303/STTTT-CNTT   trễ so với thời gian yêu cầu</t>
        </r>
      </text>
    </comment>
    <comment ref="F39" authorId="1">
      <text>
        <r>
          <rPr>
            <b/>
            <sz val="9"/>
            <color indexed="81"/>
            <rFont val="Tahoma"/>
            <family val="2"/>
            <charset val="163"/>
          </rPr>
          <t>MyPC:</t>
        </r>
        <r>
          <rPr>
            <sz val="9"/>
            <color indexed="81"/>
            <rFont val="Tahoma"/>
            <family val="2"/>
            <charset val="163"/>
          </rPr>
          <t xml:space="preserve">
- CV số 2715/UBND-VHTT và CV số 2305/UBND-VHTT trễ hạn so với thời gian quy định</t>
        </r>
      </text>
    </comment>
    <comment ref="F40" authorId="1">
      <text>
        <r>
          <rPr>
            <b/>
            <sz val="9"/>
            <color indexed="81"/>
            <rFont val="Tahoma"/>
            <family val="2"/>
            <charset val="163"/>
          </rPr>
          <t>MyPC:</t>
        </r>
        <r>
          <rPr>
            <sz val="9"/>
            <color indexed="81"/>
            <rFont val="Tahoma"/>
            <family val="2"/>
            <charset val="163"/>
          </rPr>
          <t xml:space="preserve">
- VB triển khai và báo cáo kết quả thực hiện CV số 1646/STTTT-CNTT trễ so với yêu cầu
- Chưa thực hiện CV số 485/STTTT-CNTT  
Thực hiện Công văn số 485/STTTT-CNTT ngày 20/3/2019, UBND TP Cam Ranh đã có Công văn số 1126/UBND-CNTT ngày 28/3/2019 về việc báo cáo nội dung cảnh cáo theo dõi, ngăn chặn kết nối máy chủ điều khiển mã độc GrandCrad 5.2. Tuy nhiên, qua kiểm tra, Công văn này của UBND TP Cam Ranh chưa được gửi đến Sở TTTT. Do vậy, không thực hiện điều chỉnh chỉ tiêu này.</t>
        </r>
      </text>
    </comment>
    <comment ref="F41" authorId="1">
      <text>
        <r>
          <rPr>
            <b/>
            <sz val="9"/>
            <color indexed="81"/>
            <rFont val="Tahoma"/>
            <family val="2"/>
            <charset val="163"/>
          </rPr>
          <t>MyPC:</t>
        </r>
        <r>
          <rPr>
            <sz val="9"/>
            <color indexed="81"/>
            <rFont val="Tahoma"/>
            <family val="2"/>
            <charset val="163"/>
          </rPr>
          <t xml:space="preserve">
VB triển khai và báo cáo kết quả thực hiện CV số 1970/STTTT-CNTT, CV số 1646/STTTT-CNTT trễ so với thời gian yêu cầu</t>
        </r>
      </text>
    </comment>
    <comment ref="J41" authorId="1">
      <text>
        <r>
          <rPr>
            <b/>
            <sz val="9"/>
            <color indexed="81"/>
            <rFont val="Tahoma"/>
            <family val="2"/>
            <charset val="163"/>
          </rPr>
          <t>MyPC:</t>
        </r>
        <r>
          <rPr>
            <sz val="9"/>
            <color indexed="81"/>
            <rFont val="Tahoma"/>
            <family val="2"/>
            <charset val="163"/>
          </rPr>
          <t xml:space="preserve">
Tài liệu chứng minh chưa phù hợp</t>
        </r>
      </text>
    </comment>
    <comment ref="F42" authorId="1">
      <text>
        <r>
          <rPr>
            <b/>
            <sz val="9"/>
            <color indexed="81"/>
            <rFont val="Tahoma"/>
            <family val="2"/>
            <charset val="163"/>
          </rPr>
          <t>MyPC:</t>
        </r>
        <r>
          <rPr>
            <sz val="9"/>
            <color indexed="81"/>
            <rFont val="Tahoma"/>
            <family val="2"/>
            <charset val="163"/>
          </rPr>
          <t xml:space="preserve">
Chưa thực hiện CV số 1646/STTTT-CNTT</t>
        </r>
      </text>
    </comment>
    <comment ref="J42" authorId="1">
      <text>
        <r>
          <rPr>
            <b/>
            <sz val="9"/>
            <color indexed="81"/>
            <rFont val="Tahoma"/>
            <family val="2"/>
            <charset val="163"/>
          </rPr>
          <t>MyPC:</t>
        </r>
        <r>
          <rPr>
            <sz val="9"/>
            <color indexed="81"/>
            <rFont val="Tahoma"/>
            <family val="2"/>
            <charset val="163"/>
          </rPr>
          <t xml:space="preserve">
Tài liệu chứng minh chưa phù hợp, chưa thể hiện việc có triển khai các hoạt động tổ chức, phổ biến các quy định về ATTT trong năm</t>
        </r>
      </text>
    </comment>
    <comment ref="F43" authorId="1">
      <text>
        <r>
          <rPr>
            <b/>
            <sz val="9"/>
            <color indexed="81"/>
            <rFont val="Tahoma"/>
            <family val="2"/>
            <charset val="163"/>
          </rPr>
          <t>MyPC:</t>
        </r>
        <r>
          <rPr>
            <sz val="9"/>
            <color indexed="81"/>
            <rFont val="Tahoma"/>
            <family val="2"/>
            <charset val="163"/>
          </rPr>
          <t xml:space="preserve">
VB triển khai và báo cáo kết quả thực hiện CV số 1646/STTTT-CNTT, CV số 303/STTTT-CNTT trễ so với thời gian yêu cầu </t>
        </r>
      </text>
    </comment>
    <comment ref="J43" authorId="1">
      <text>
        <r>
          <rPr>
            <b/>
            <sz val="9"/>
            <color indexed="81"/>
            <rFont val="Tahoma"/>
            <family val="2"/>
            <charset val="163"/>
          </rPr>
          <t>MyPC:</t>
        </r>
        <r>
          <rPr>
            <sz val="9"/>
            <color indexed="81"/>
            <rFont val="Tahoma"/>
            <family val="2"/>
            <charset val="163"/>
          </rPr>
          <t xml:space="preserve">
Đã giải trình bổ sung</t>
        </r>
      </text>
    </comment>
  </commentList>
</comments>
</file>

<file path=xl/sharedStrings.xml><?xml version="1.0" encoding="utf-8"?>
<sst xmlns="http://schemas.openxmlformats.org/spreadsheetml/2006/main" count="912" uniqueCount="253">
  <si>
    <t>STT</t>
  </si>
  <si>
    <t>Tổng điểm</t>
  </si>
  <si>
    <t>Điểm tự chấm</t>
  </si>
  <si>
    <t>Xếp loại</t>
  </si>
  <si>
    <t>Trong đó</t>
  </si>
  <si>
    <t>Hạ tầng CNTT</t>
  </si>
  <si>
    <t>Nhân lực CNTT</t>
  </si>
  <si>
    <t>Đầu tư và chính sách</t>
  </si>
  <si>
    <t>A1</t>
  </si>
  <si>
    <t>A1.1</t>
  </si>
  <si>
    <t>A1.2</t>
  </si>
  <si>
    <t>A1.3</t>
  </si>
  <si>
    <t>B2</t>
  </si>
  <si>
    <t>B2.1</t>
  </si>
  <si>
    <t>B2.2</t>
  </si>
  <si>
    <t>B2.3</t>
  </si>
  <si>
    <t>C3</t>
  </si>
  <si>
    <t>C3.1</t>
  </si>
  <si>
    <t>C3.2</t>
  </si>
  <si>
    <t>C3.3</t>
  </si>
  <si>
    <t>C3.4</t>
  </si>
  <si>
    <t>C3.5</t>
  </si>
  <si>
    <t>C3.6</t>
  </si>
  <si>
    <t>C3.7</t>
  </si>
  <si>
    <t>C3.8</t>
  </si>
  <si>
    <t>C3.9</t>
  </si>
  <si>
    <t>D4</t>
  </si>
  <si>
    <t>D4.1</t>
  </si>
  <si>
    <t>D4.2</t>
  </si>
  <si>
    <t>D4.3</t>
  </si>
  <si>
    <t>D4.4</t>
  </si>
  <si>
    <t>UBND cấp huyện</t>
  </si>
  <si>
    <t>B2.4</t>
  </si>
  <si>
    <t>B2.5</t>
  </si>
  <si>
    <t>B2.6</t>
  </si>
  <si>
    <t>UBND huyện Khánh Vĩnh</t>
  </si>
  <si>
    <t>UBND thành phố Nha Trang</t>
  </si>
  <si>
    <t>UBND huyện Diên Khánh</t>
  </si>
  <si>
    <t>UBND huyện Vạn Ninh</t>
  </si>
  <si>
    <t>UBND thành phố Cam Ranh</t>
  </si>
  <si>
    <t>UBND thị xã Ninh Hòa</t>
  </si>
  <si>
    <t>UBND huyện Khánh Sơn</t>
  </si>
  <si>
    <t>UBND huyện Cam Lâm</t>
  </si>
  <si>
    <r>
      <t xml:space="preserve">Bảng 01: </t>
    </r>
    <r>
      <rPr>
        <b/>
        <sz val="9"/>
        <rFont val="Times New Roman"/>
        <family val="1"/>
      </rPr>
      <t>Ứng dụng CNTT</t>
    </r>
  </si>
  <si>
    <r>
      <rPr>
        <b/>
        <u/>
        <sz val="9"/>
        <rFont val="Times New Roman"/>
        <family val="1"/>
      </rPr>
      <t>Bảng 02</t>
    </r>
    <r>
      <rPr>
        <b/>
        <sz val="9"/>
        <rFont val="Times New Roman"/>
        <family val="1"/>
      </rPr>
      <t>: Trang/Cổng thông tin điện tử</t>
    </r>
  </si>
  <si>
    <r>
      <rPr>
        <b/>
        <u/>
        <sz val="9"/>
        <rFont val="Times New Roman"/>
        <family val="1"/>
      </rPr>
      <t>Bảng 03</t>
    </r>
    <r>
      <rPr>
        <b/>
        <sz val="9"/>
        <rFont val="Times New Roman"/>
        <family val="1"/>
      </rPr>
      <t>: An toàn thông tin số</t>
    </r>
  </si>
  <si>
    <t>B2.7</t>
  </si>
  <si>
    <t>B2.8</t>
  </si>
  <si>
    <t>B2.9</t>
  </si>
  <si>
    <t>D4.5</t>
  </si>
  <si>
    <t>D4.6</t>
  </si>
  <si>
    <t>D4.7</t>
  </si>
  <si>
    <t>D4.8</t>
  </si>
  <si>
    <t>D5</t>
  </si>
  <si>
    <t>D5.1</t>
  </si>
  <si>
    <t>D5.2</t>
  </si>
  <si>
    <t>E5</t>
  </si>
  <si>
    <t>F6</t>
  </si>
  <si>
    <t>II.</t>
  </si>
  <si>
    <t>C3.10</t>
  </si>
  <si>
    <t>Sử dụng các PM Ứng dụng</t>
  </si>
  <si>
    <t>Trang/Cổng TTĐT</t>
  </si>
  <si>
    <t>An toàn thông tin số</t>
  </si>
  <si>
    <t>C3.11</t>
  </si>
  <si>
    <t>C3.12</t>
  </si>
  <si>
    <t>C3.13</t>
  </si>
  <si>
    <t>C3.14</t>
  </si>
  <si>
    <t>C3.15</t>
  </si>
  <si>
    <t>C3.16</t>
  </si>
  <si>
    <t>C3.17</t>
  </si>
  <si>
    <t>C3.18</t>
  </si>
  <si>
    <t>C3.19</t>
  </si>
  <si>
    <t>Điểm cộng</t>
  </si>
  <si>
    <t>A1.4</t>
  </si>
  <si>
    <t>4.3</t>
  </si>
  <si>
    <t>4.2</t>
  </si>
  <si>
    <t>4.1</t>
  </si>
  <si>
    <t>3.18</t>
  </si>
  <si>
    <t>3.17</t>
  </si>
  <si>
    <t>3.16</t>
  </si>
  <si>
    <t>3.15</t>
  </si>
  <si>
    <t>3.14</t>
  </si>
  <si>
    <t>1.1</t>
  </si>
  <si>
    <t>1.2</t>
  </si>
  <si>
    <t>2.1</t>
  </si>
  <si>
    <t>2.2</t>
  </si>
  <si>
    <t>2.3</t>
  </si>
  <si>
    <t>3.1</t>
  </si>
  <si>
    <t>3.2</t>
  </si>
  <si>
    <t>3.3</t>
  </si>
  <si>
    <t>3.5</t>
  </si>
  <si>
    <t>3.6</t>
  </si>
  <si>
    <t>3.7</t>
  </si>
  <si>
    <t>3.8</t>
  </si>
  <si>
    <t>3.9</t>
  </si>
  <si>
    <t>3.10</t>
  </si>
  <si>
    <t>3.11</t>
  </si>
  <si>
    <t>3.12</t>
  </si>
  <si>
    <t>3.13</t>
  </si>
  <si>
    <t>2.9</t>
  </si>
  <si>
    <t>2.8</t>
  </si>
  <si>
    <t>2.7</t>
  </si>
  <si>
    <t>2.6</t>
  </si>
  <si>
    <t>2.5</t>
  </si>
  <si>
    <t>2.4</t>
  </si>
  <si>
    <t>4.4</t>
  </si>
  <si>
    <t>4.5</t>
  </si>
  <si>
    <t>4.6</t>
  </si>
  <si>
    <t>4.7</t>
  </si>
  <si>
    <t>4.8</t>
  </si>
  <si>
    <t>5.1</t>
  </si>
  <si>
    <t>5.2</t>
  </si>
  <si>
    <t>3.4</t>
  </si>
  <si>
    <t>3.19</t>
  </si>
  <si>
    <t>C</t>
  </si>
  <si>
    <t>Đ</t>
  </si>
  <si>
    <t>K</t>
  </si>
  <si>
    <t>&gt;85%</t>
  </si>
  <si>
    <t xml:space="preserve">Tỷ lệ </t>
  </si>
  <si>
    <t>II. Xếp loại Mức độ ứng dụng CNTT</t>
  </si>
  <si>
    <t>II.1. Xếp loại Cổng thông tin điện tử</t>
  </si>
  <si>
    <t>II.2. Xếp loại An toàn thông tin số</t>
  </si>
  <si>
    <t>1.3</t>
  </si>
  <si>
    <t>1.4</t>
  </si>
  <si>
    <t>6.1</t>
  </si>
  <si>
    <t>6.2</t>
  </si>
  <si>
    <t>7.1</t>
  </si>
  <si>
    <t>7.2</t>
  </si>
  <si>
    <t>7.3</t>
  </si>
  <si>
    <t>8.1</t>
  </si>
  <si>
    <t>8.2</t>
  </si>
  <si>
    <t>9.1</t>
  </si>
  <si>
    <t>9.2</t>
  </si>
  <si>
    <t>9.3</t>
  </si>
  <si>
    <t>9.4</t>
  </si>
  <si>
    <t>9.5</t>
  </si>
  <si>
    <t>9.6</t>
  </si>
  <si>
    <t>9.7</t>
  </si>
  <si>
    <t>9.8</t>
  </si>
  <si>
    <t>9.9</t>
  </si>
  <si>
    <t>10.1</t>
  </si>
  <si>
    <t>10.2</t>
  </si>
  <si>
    <t>Tên cơ quan</t>
  </si>
  <si>
    <t>E6</t>
  </si>
  <si>
    <t>E6.1</t>
  </si>
  <si>
    <t>E6.2</t>
  </si>
  <si>
    <t>F7</t>
  </si>
  <si>
    <t>F7.1</t>
  </si>
  <si>
    <t>F7.2</t>
  </si>
  <si>
    <t>F7.3</t>
  </si>
  <si>
    <t>G8</t>
  </si>
  <si>
    <t>G8.1</t>
  </si>
  <si>
    <t>G8.2</t>
  </si>
  <si>
    <t>H9</t>
  </si>
  <si>
    <t>H9.1</t>
  </si>
  <si>
    <t>H9.2</t>
  </si>
  <si>
    <t>H9.3</t>
  </si>
  <si>
    <t>H9.4</t>
  </si>
  <si>
    <t>H9.5</t>
  </si>
  <si>
    <t>H9.6</t>
  </si>
  <si>
    <t>H9.7</t>
  </si>
  <si>
    <t>H9.8</t>
  </si>
  <si>
    <t>H9.9</t>
  </si>
  <si>
    <t>I10</t>
  </si>
  <si>
    <t>I10.1</t>
  </si>
  <si>
    <t>I10.2</t>
  </si>
  <si>
    <t>1.5</t>
  </si>
  <si>
    <t>1.6</t>
  </si>
  <si>
    <t>1.7</t>
  </si>
  <si>
    <t>1.8</t>
  </si>
  <si>
    <t>1.9</t>
  </si>
  <si>
    <t>1.10</t>
  </si>
  <si>
    <t>1.11</t>
  </si>
  <si>
    <t>1.12</t>
  </si>
  <si>
    <t>1.13</t>
  </si>
  <si>
    <t>1.14</t>
  </si>
  <si>
    <t>1.15</t>
  </si>
  <si>
    <t>1.16</t>
  </si>
  <si>
    <t>1.17</t>
  </si>
  <si>
    <t>1.18</t>
  </si>
  <si>
    <t>1.19</t>
  </si>
  <si>
    <t>1.20</t>
  </si>
  <si>
    <t>3.20</t>
  </si>
  <si>
    <t>3.21</t>
  </si>
  <si>
    <t>3.22</t>
  </si>
  <si>
    <t>3.23</t>
  </si>
  <si>
    <t>3.24</t>
  </si>
  <si>
    <t>3.25</t>
  </si>
  <si>
    <t>3.26</t>
  </si>
  <si>
    <t>3.27</t>
  </si>
  <si>
    <t>3.28</t>
  </si>
  <si>
    <t>3.29</t>
  </si>
  <si>
    <t>3.30</t>
  </si>
  <si>
    <t>3.31</t>
  </si>
  <si>
    <t>3.32</t>
  </si>
  <si>
    <t>3.33</t>
  </si>
  <si>
    <t>3.34</t>
  </si>
  <si>
    <t>3.35</t>
  </si>
  <si>
    <t>3.36</t>
  </si>
  <si>
    <t>3.37</t>
  </si>
  <si>
    <t>3.38</t>
  </si>
  <si>
    <t>3.39</t>
  </si>
  <si>
    <t>3.40</t>
  </si>
  <si>
    <t>A1.5</t>
  </si>
  <si>
    <t>A1.6</t>
  </si>
  <si>
    <t>A1.7</t>
  </si>
  <si>
    <t>A1.8</t>
  </si>
  <si>
    <t>A1.9</t>
  </si>
  <si>
    <t>A1.10</t>
  </si>
  <si>
    <t>A1.11</t>
  </si>
  <si>
    <t>A1.12</t>
  </si>
  <si>
    <t>A1.13</t>
  </si>
  <si>
    <t>A1.14</t>
  </si>
  <si>
    <t>A1.15</t>
  </si>
  <si>
    <t>A1.16</t>
  </si>
  <si>
    <t>A1.17</t>
  </si>
  <si>
    <t>A1.18</t>
  </si>
  <si>
    <t>A1.19</t>
  </si>
  <si>
    <t>A1.20</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</si>
  <si>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</si>
  <si>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</si>
  <si>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</si>
  <si>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</si>
  <si>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</si>
  <si>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</si>
  <si>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</si>
  <si>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</si>
  <si>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</si>
  <si>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</si>
  <si>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</si>
  <si>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</si>
  <si>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</si>
  <si>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</si>
  <si>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</si>
  <si>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</si>
  <si>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</si>
  <si>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</si>
  <si>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</si>
  <si>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</si>
  <si>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</si>
  <si>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Tổng điểm thẩm định</t>
  </si>
  <si>
    <t>&gt;500</t>
  </si>
  <si>
    <t>I10.3</t>
  </si>
  <si>
    <t>10.3</t>
  </si>
  <si>
    <t>&gt;8</t>
  </si>
  <si>
    <t>&gt;4</t>
  </si>
  <si>
    <t>&gt;2</t>
  </si>
  <si>
    <t>&gt;12</t>
  </si>
  <si>
    <t>T</t>
  </si>
  <si>
    <t>Tỷ lệ</t>
  </si>
  <si>
    <t>&lt;5</t>
  </si>
  <si>
    <t>KẾT QUẢ ĐÁNH GIÁ, XẾP LOẠI MỨC ĐỘ ỨNG DỤNG CÔNG NGHỆ THÔNG TIN NĂM 2019</t>
  </si>
  <si>
    <t>BẢNG ĐIỂM CHI TIẾT KẾT QUẢ ĐÁNH GIÁ, XẾP LOẠI MỨC ĐỘ ỨNG DỤNG CNTT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</si>
</sst>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46" x14ac:knownFonts="1">
    <font>
      <sz val="10"/>
      <name val="Arial"/>
    </font>
    <font>
      <sz val="8"/>
      <name val="Arial"/>
      <family val="2"/>
    </font>
    <font>
      <sz val="10"/>
      <name val="Times New Roman"/>
      <family val="1"/>
    </font>
    <font>
      <b/>
      <sz val="9"/>
      <name val="Times New Roman"/>
      <family val="1"/>
    </font>
    <font>
      <sz val="9"/>
      <name val="Times New Roman"/>
      <family val="1"/>
    </font>
    <font>
      <sz val="10"/>
      <color indexed="10"/>
      <name val="Arial"/>
      <family val="2"/>
    </font>
    <font>
      <b/>
      <sz val="9"/>
      <color indexed="10"/>
      <name val="Times New Roman"/>
      <family val="1"/>
    </font>
    <font>
      <sz val="9"/>
      <color indexed="10"/>
      <name val="Times New Roman"/>
      <family val="1"/>
    </font>
    <font>
      <sz val="10"/>
      <color indexed="10"/>
      <name val="Times New Roman"/>
      <family val="1"/>
    </font>
    <font>
      <sz val="12"/>
      <name val="Times New Roman"/>
      <family val="1"/>
    </font>
    <font>
      <b/>
      <sz val="12"/>
      <name val="Times New Roman"/>
      <family val="1"/>
    </font>
    <font>
      <sz val="8"/>
      <color indexed="81"/>
      <name val="Tahoma"/>
      <family val="2"/>
    </font>
    <font>
      <b/>
      <sz val="8"/>
      <color indexed="81"/>
      <name val="Tahoma"/>
      <family val="2"/>
    </font>
    <font>
      <b/>
      <sz val="10"/>
      <name val="Times New Roman"/>
      <family val="1"/>
    </font>
    <font>
      <b/>
      <u/>
      <sz val="9"/>
      <name val="Times New Roman"/>
      <family val="1"/>
    </font>
    <font>
      <sz val="10"/>
      <name val="Arial"/>
      <family val="2"/>
    </font>
    <font>
      <b/>
      <sz val="9"/>
      <color rgb="FFFF0000"/>
      <name val="Times New Roman"/>
      <family val="1"/>
    </font>
    <font>
      <b/>
      <sz val="14"/>
      <name val="Times New Roman"/>
      <family val="1"/>
    </font>
    <font>
      <b/>
      <i/>
      <sz val="12"/>
      <name val="Times New Roman"/>
      <family val="1"/>
    </font>
    <font>
      <sz val="9"/>
      <color rgb="FFFF0000"/>
      <name val="Times New Roman"/>
      <family val="1"/>
    </font>
    <font>
      <b/>
      <sz val="10"/>
      <color rgb="FFFF0000"/>
      <name val="Times New Roman"/>
      <family val="1"/>
    </font>
    <font>
      <sz val="10"/>
      <color rgb="FFFF0000"/>
      <name val="Arial"/>
      <family val="2"/>
    </font>
    <font>
      <sz val="9"/>
      <color indexed="81"/>
      <name val="Tahoma"/>
      <family val="2"/>
    </font>
    <font>
      <b/>
      <sz val="9"/>
      <color indexed="81"/>
      <name val="Tahoma"/>
      <family val="2"/>
    </font>
    <font>
      <b/>
      <sz val="10"/>
      <name val="Arial"/>
      <family val="2"/>
    </font>
    <font>
      <sz val="9"/>
      <color theme="8"/>
      <name val="Times New Roman"/>
      <family val="1"/>
    </font>
    <font>
      <sz val="9"/>
      <color indexed="81"/>
      <name val="Tahoma"/>
      <family val="2"/>
      <charset val="163"/>
    </font>
    <font>
      <b/>
      <sz val="9"/>
      <color indexed="81"/>
      <name val="Tahoma"/>
      <family val="2"/>
      <charset val="163"/>
    </font>
    <font>
      <sz val="10"/>
      <name val="Arial"/>
      <family val="2"/>
      <charset val="163"/>
    </font>
    <font>
      <sz val="9"/>
      <name val="Times New Roman"/>
      <family val="1"/>
      <charset val="163"/>
    </font>
    <font>
      <sz val="12"/>
      <name val="Cambria"/>
      <family val="1"/>
      <charset val="163"/>
      <scheme val="major"/>
    </font>
    <font>
      <b/>
      <sz val="12"/>
      <name val="Cambria"/>
      <family val="1"/>
      <charset val="163"/>
      <scheme val="major"/>
    </font>
    <font>
      <sz val="10"/>
      <color rgb="FFFF0000"/>
      <name val="Times New Roman"/>
      <family val="1"/>
    </font>
    <font>
      <sz val="9"/>
      <color theme="1"/>
      <name val="Times New Roman"/>
      <family val="1"/>
    </font>
    <font>
      <sz val="10"/>
      <color theme="1"/>
      <name val="Times New Roman"/>
      <family val="1"/>
    </font>
    <font>
      <sz val="12"/>
      <color theme="1"/>
      <name val="Times New Roman"/>
      <family val="1"/>
    </font>
    <font>
      <sz val="12"/>
      <name val="Arial"/>
      <family val="2"/>
    </font>
    <font>
      <sz val="10"/>
      <name val="Times New Roman"/>
      <family val="1"/>
      <charset val="163"/>
    </font>
    <font>
      <sz val="10"/>
      <color rgb="FFFF0000"/>
      <name val="Times New Roman"/>
      <family val="1"/>
      <charset val="163"/>
    </font>
    <font>
      <b/>
      <sz val="10"/>
      <color rgb="FFFF0000"/>
      <name val="Times New Roman"/>
      <family val="1"/>
      <charset val="163"/>
    </font>
    <font>
      <sz val="10"/>
      <name val="Arial"/>
    </font>
    <font>
      <sz val="9"/>
      <color rgb="FF00B0F0"/>
      <name val="Times New Roman"/>
      <family val="1"/>
    </font>
    <font>
      <sz val="10"/>
      <color rgb="FF00B0F0"/>
      <name val="Times New Roman"/>
      <family val="1"/>
    </font>
    <font>
      <sz val="10"/>
      <color rgb="FF00B0F0"/>
      <name val="Times New Roman"/>
      <family val="1"/>
      <charset val="163"/>
    </font>
    <font>
      <b/>
      <sz val="10"/>
      <color rgb="FF00B0F0"/>
      <name val="Times New Roman"/>
      <family val="1"/>
    </font>
    <font>
      <sz val="9"/>
      <color rgb="FF00B0F0"/>
      <name val="Times New Roman"/>
      <family val="1"/>
      <charset val="163"/>
    </font>
  </fonts>
  <fills count="2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theme="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5" fillId="0" borderId="0"/>
    <xf numFmtId="0" fontId="28" fillId="0" borderId="0"/>
    <xf numFmtId="9" fontId="40" fillId="0" borderId="0" applyFont="0" applyFill="0" applyBorder="0" applyAlignment="0" applyProtection="0"/>
  </cellStyleXfs>
  <cellXfs count="343">
    <xf numFmtId="0" fontId="0" fillId="0" borderId="0" xfId="0"/>
    <xf numFmtId="10" fontId="0" fillId="0" borderId="0" xfId="0" applyNumberFormat="1"/>
    <xf numFmtId="0" fontId="5" fillId="2" borderId="0" xfId="0" applyFont="1" applyFill="1"/>
    <xf numFmtId="164" fontId="0" fillId="0" borderId="0" xfId="0" applyNumberFormat="1"/>
    <xf numFmtId="0" fontId="0" fillId="0" borderId="0" xfId="0" applyNumberFormat="1" applyFill="1"/>
    <xf numFmtId="0" fontId="0" fillId="0" borderId="0" xfId="0" applyFill="1"/>
    <xf numFmtId="1" fontId="9" fillId="0" borderId="1" xfId="0" applyNumberFormat="1" applyFont="1" applyBorder="1" applyAlignment="1">
      <alignment horizontal="center"/>
    </xf>
    <xf numFmtId="0" fontId="10" fillId="0" borderId="1" xfId="0" applyFont="1" applyBorder="1" applyAlignment="1">
      <alignment horizontal="center" vertical="center" wrapText="1"/>
    </xf>
    <xf numFmtId="0" fontId="4" fillId="0" borderId="1" xfId="0" applyFont="1" applyFill="1" applyBorder="1"/>
    <xf numFmtId="0" fontId="0" fillId="0" borderId="0" xfId="0" applyNumberFormat="1"/>
    <xf numFmtId="0" fontId="0" fillId="0" borderId="0" xfId="0" applyBorder="1"/>
    <xf numFmtId="0" fontId="0" fillId="0" borderId="0" xfId="0" applyNumberFormat="1" applyFill="1" applyBorder="1"/>
    <xf numFmtId="0" fontId="0" fillId="0" borderId="0" xfId="0" applyFill="1" applyBorder="1"/>
    <xf numFmtId="10" fontId="4" fillId="0" borderId="0" xfId="0" applyNumberFormat="1" applyFont="1" applyFill="1" applyBorder="1"/>
    <xf numFmtId="0" fontId="4" fillId="0" borderId="0" xfId="0" applyFont="1" applyFill="1" applyBorder="1" applyAlignment="1">
      <alignment horizontal="left"/>
    </xf>
    <xf numFmtId="0" fontId="4" fillId="0" borderId="0" xfId="0" applyNumberFormat="1" applyFont="1" applyFill="1" applyBorder="1"/>
    <xf numFmtId="0" fontId="7" fillId="0" borderId="0" xfId="0" applyFont="1" applyFill="1" applyBorder="1"/>
    <xf numFmtId="0" fontId="2" fillId="0" borderId="0" xfId="0" applyFont="1" applyFill="1" applyBorder="1"/>
    <xf numFmtId="0" fontId="8" fillId="0" borderId="0" xfId="0" applyFont="1" applyFill="1" applyBorder="1"/>
    <xf numFmtId="0" fontId="5" fillId="0" borderId="0" xfId="0" applyFont="1" applyFill="1" applyBorder="1"/>
    <xf numFmtId="0" fontId="4" fillId="0" borderId="0" xfId="0" applyFont="1" applyFill="1" applyBorder="1"/>
    <xf numFmtId="164" fontId="0" fillId="0" borderId="0" xfId="0" applyNumberFormat="1" applyFill="1" applyBorder="1"/>
    <xf numFmtId="10" fontId="0" fillId="0" borderId="0" xfId="0" applyNumberFormat="1" applyFill="1" applyBorder="1"/>
    <xf numFmtId="0" fontId="10" fillId="0" borderId="0" xfId="0" applyFont="1" applyBorder="1" applyAlignment="1">
      <alignment horizontal="center" vertical="center" wrapText="1"/>
    </xf>
    <xf numFmtId="1" fontId="0" fillId="0" borderId="0" xfId="0" applyNumberFormat="1"/>
    <xf numFmtId="0" fontId="10" fillId="0" borderId="0" xfId="0" applyFont="1" applyBorder="1" applyAlignment="1">
      <alignment horizontal="center" vertical="center"/>
    </xf>
    <xf numFmtId="1" fontId="9" fillId="0" borderId="1" xfId="0" applyNumberFormat="1" applyFont="1" applyFill="1" applyBorder="1" applyAlignment="1">
      <alignment horizontal="center"/>
    </xf>
    <xf numFmtId="2" fontId="0" fillId="0" borderId="0" xfId="0" applyNumberFormat="1"/>
    <xf numFmtId="1" fontId="10" fillId="0" borderId="1"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0" fillId="0" borderId="0" xfId="0" applyNumberFormat="1" applyBorder="1"/>
    <xf numFmtId="0" fontId="4" fillId="5" borderId="1" xfId="0" applyFont="1" applyFill="1" applyBorder="1" applyAlignment="1">
      <alignment horizontal="center"/>
    </xf>
    <xf numFmtId="9" fontId="4" fillId="6" borderId="1" xfId="0" applyNumberFormat="1" applyFont="1" applyFill="1" applyBorder="1"/>
    <xf numFmtId="0" fontId="4" fillId="6" borderId="1" xfId="0" applyFont="1" applyFill="1" applyBorder="1"/>
    <xf numFmtId="0" fontId="4" fillId="7" borderId="1" xfId="0" applyNumberFormat="1" applyFont="1" applyFill="1" applyBorder="1"/>
    <xf numFmtId="1" fontId="4" fillId="7" borderId="1" xfId="0" applyNumberFormat="1" applyFont="1" applyFill="1" applyBorder="1"/>
    <xf numFmtId="9" fontId="4" fillId="7" borderId="1" xfId="0" applyNumberFormat="1" applyFont="1" applyFill="1" applyBorder="1"/>
    <xf numFmtId="1" fontId="4" fillId="8" borderId="1" xfId="0" applyNumberFormat="1" applyFont="1" applyFill="1" applyBorder="1"/>
    <xf numFmtId="9" fontId="4" fillId="8" borderId="1" xfId="0" applyNumberFormat="1" applyFont="1" applyFill="1" applyBorder="1"/>
    <xf numFmtId="10" fontId="4" fillId="8" borderId="1" xfId="0" applyNumberFormat="1" applyFont="1" applyFill="1" applyBorder="1"/>
    <xf numFmtId="0" fontId="4" fillId="0" borderId="3" xfId="0" applyNumberFormat="1" applyFont="1" applyFill="1" applyBorder="1" applyAlignment="1">
      <alignment horizontal="center"/>
    </xf>
    <xf numFmtId="0" fontId="4" fillId="9" borderId="1" xfId="0" applyFont="1" applyFill="1" applyBorder="1"/>
    <xf numFmtId="2" fontId="6" fillId="0" borderId="1" xfId="0" applyNumberFormat="1" applyFont="1" applyFill="1" applyBorder="1"/>
    <xf numFmtId="1" fontId="4" fillId="9" borderId="1" xfId="0" applyNumberFormat="1" applyFont="1" applyFill="1" applyBorder="1"/>
    <xf numFmtId="1" fontId="4" fillId="0" borderId="0" xfId="0" applyNumberFormat="1" applyFont="1" applyFill="1" applyBorder="1"/>
    <xf numFmtId="164" fontId="4" fillId="0" borderId="0" xfId="0" applyNumberFormat="1" applyFont="1" applyFill="1" applyBorder="1" applyAlignment="1">
      <alignment horizontal="center"/>
    </xf>
    <xf numFmtId="0" fontId="4" fillId="0" borderId="1" xfId="0" applyNumberFormat="1" applyFont="1" applyFill="1" applyBorder="1" applyAlignment="1">
      <alignment horizontal="center"/>
    </xf>
    <xf numFmtId="0" fontId="6" fillId="0" borderId="0" xfId="0" applyFont="1" applyFill="1" applyBorder="1" applyAlignment="1">
      <alignment wrapText="1"/>
    </xf>
    <xf numFmtId="0" fontId="3" fillId="0" borderId="0" xfId="0" applyFont="1" applyBorder="1" applyAlignment="1">
      <alignment wrapText="1"/>
    </xf>
    <xf numFmtId="0" fontId="3" fillId="0" borderId="0" xfId="0" applyFont="1" applyFill="1" applyBorder="1"/>
    <xf numFmtId="1" fontId="16" fillId="0" borderId="1" xfId="0" applyNumberFormat="1" applyFont="1" applyFill="1" applyBorder="1" applyAlignment="1">
      <alignment vertical="center"/>
    </xf>
    <xf numFmtId="0" fontId="17" fillId="0" borderId="0" xfId="0" applyFont="1" applyBorder="1" applyAlignment="1"/>
    <xf numFmtId="0" fontId="10" fillId="0" borderId="4" xfId="0" applyFont="1" applyBorder="1" applyAlignment="1">
      <alignment horizontal="center" vertical="center" wrapText="1"/>
    </xf>
    <xf numFmtId="0" fontId="3" fillId="0" borderId="0" xfId="0" applyFont="1" applyFill="1" applyBorder="1" applyAlignment="1">
      <alignment wrapText="1"/>
    </xf>
    <xf numFmtId="0" fontId="15" fillId="0" borderId="0" xfId="0" applyFont="1" applyFill="1" applyBorder="1"/>
    <xf numFmtId="0" fontId="15" fillId="3" borderId="0" xfId="0" applyFont="1" applyFill="1"/>
    <xf numFmtId="2" fontId="16" fillId="0" borderId="1" xfId="0" applyNumberFormat="1" applyFont="1" applyFill="1" applyBorder="1"/>
    <xf numFmtId="0" fontId="4" fillId="10" borderId="1" xfId="0" applyFont="1" applyFill="1" applyBorder="1"/>
    <xf numFmtId="0" fontId="2" fillId="11" borderId="1" xfId="0" applyFont="1" applyFill="1" applyBorder="1"/>
    <xf numFmtId="1" fontId="18" fillId="0" borderId="1" xfId="0" applyNumberFormat="1" applyFont="1" applyFill="1" applyBorder="1" applyAlignment="1">
      <alignment horizontal="center"/>
    </xf>
    <xf numFmtId="0" fontId="2" fillId="7" borderId="1" xfId="0" applyFont="1" applyFill="1" applyBorder="1"/>
    <xf numFmtId="0" fontId="0" fillId="0" borderId="0" xfId="0" applyAlignment="1">
      <alignment horizontal="center"/>
    </xf>
    <xf numFmtId="0" fontId="2" fillId="14" borderId="1" xfId="0"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Alignment="1">
      <alignment horizontal="center"/>
    </xf>
    <xf numFmtId="1" fontId="9" fillId="0" borderId="4" xfId="0" applyNumberFormat="1" applyFont="1" applyFill="1" applyBorder="1" applyAlignment="1">
      <alignment horizontal="center"/>
    </xf>
    <xf numFmtId="2" fontId="4" fillId="0" borderId="0" xfId="0" applyNumberFormat="1" applyFont="1" applyFill="1" applyBorder="1" applyAlignment="1">
      <alignment horizontal="center"/>
    </xf>
    <xf numFmtId="0" fontId="20" fillId="0" borderId="1" xfId="0" applyFont="1" applyBorder="1"/>
    <xf numFmtId="0" fontId="2" fillId="6" borderId="1" xfId="0" applyFont="1" applyFill="1" applyBorder="1"/>
    <xf numFmtId="1" fontId="20" fillId="0" borderId="1" xfId="0" applyNumberFormat="1" applyFont="1" applyBorder="1"/>
    <xf numFmtId="0" fontId="2" fillId="8" borderId="1" xfId="0" applyFont="1" applyFill="1" applyBorder="1"/>
    <xf numFmtId="0" fontId="20" fillId="0" borderId="1" xfId="0" applyFont="1" applyFill="1" applyBorder="1"/>
    <xf numFmtId="0" fontId="2" fillId="9" borderId="1" xfId="0" applyFont="1" applyFill="1" applyBorder="1"/>
    <xf numFmtId="0" fontId="2" fillId="0" borderId="0" xfId="0" applyFont="1"/>
    <xf numFmtId="2" fontId="2" fillId="0" borderId="0" xfId="0" applyNumberFormat="1" applyFont="1"/>
    <xf numFmtId="0" fontId="2" fillId="0" borderId="0" xfId="0" applyFont="1" applyAlignment="1">
      <alignment horizontal="center"/>
    </xf>
    <xf numFmtId="10" fontId="2" fillId="0" borderId="0" xfId="0" applyNumberFormat="1" applyFont="1"/>
    <xf numFmtId="0" fontId="2" fillId="0" borderId="0" xfId="0" applyFont="1" applyBorder="1"/>
    <xf numFmtId="0" fontId="2" fillId="0" borderId="0" xfId="0" applyNumberFormat="1" applyFont="1" applyFill="1" applyBorder="1"/>
    <xf numFmtId="10" fontId="2" fillId="0" borderId="0"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2" fontId="2" fillId="0" borderId="0" xfId="0" applyNumberFormat="1" applyFont="1" applyBorder="1"/>
    <xf numFmtId="164" fontId="2" fillId="0" borderId="0" xfId="0" applyNumberFormat="1" applyFont="1" applyBorder="1"/>
    <xf numFmtId="164" fontId="2" fillId="0" borderId="0" xfId="0" applyNumberFormat="1" applyFont="1" applyBorder="1" applyAlignment="1">
      <alignment horizontal="center"/>
    </xf>
    <xf numFmtId="2"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19" fillId="10" borderId="1" xfId="0" applyFont="1" applyFill="1" applyBorder="1"/>
    <xf numFmtId="1" fontId="19" fillId="10" borderId="1" xfId="0" applyNumberFormat="1" applyFont="1" applyFill="1" applyBorder="1"/>
    <xf numFmtId="2" fontId="4" fillId="11" borderId="1" xfId="0" applyNumberFormat="1" applyFont="1" applyFill="1" applyBorder="1"/>
    <xf numFmtId="0" fontId="20" fillId="10" borderId="1" xfId="0" applyFont="1" applyFill="1" applyBorder="1"/>
    <xf numFmtId="0" fontId="2" fillId="10" borderId="1" xfId="0" applyFont="1" applyFill="1" applyBorder="1" applyAlignment="1">
      <alignment horizontal="center"/>
    </xf>
    <xf numFmtId="1" fontId="4" fillId="6" borderId="1" xfId="0" applyNumberFormat="1" applyFont="1" applyFill="1" applyBorder="1" applyAlignment="1">
      <alignment vertical="center"/>
    </xf>
    <xf numFmtId="1" fontId="4" fillId="0" borderId="0" xfId="0" applyNumberFormat="1" applyFont="1" applyFill="1" applyBorder="1" applyAlignment="1">
      <alignment horizontal="center"/>
    </xf>
    <xf numFmtId="1" fontId="2" fillId="13" borderId="1" xfId="0" applyNumberFormat="1" applyFont="1" applyFill="1" applyBorder="1"/>
    <xf numFmtId="0" fontId="24" fillId="0" borderId="0" xfId="0" applyFont="1"/>
    <xf numFmtId="0" fontId="2" fillId="10" borderId="0" xfId="0" applyFont="1" applyFill="1" applyBorder="1"/>
    <xf numFmtId="0" fontId="0" fillId="10" borderId="0" xfId="0" applyFill="1"/>
    <xf numFmtId="0" fontId="21" fillId="10" borderId="0" xfId="0" applyFont="1" applyFill="1"/>
    <xf numFmtId="165" fontId="9" fillId="0" borderId="0" xfId="0" applyNumberFormat="1" applyFont="1" applyFill="1" applyBorder="1"/>
    <xf numFmtId="9" fontId="0" fillId="0" borderId="0" xfId="0" applyNumberFormat="1"/>
    <xf numFmtId="2"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0" fillId="10" borderId="1" xfId="0" applyFill="1" applyBorder="1"/>
    <xf numFmtId="2" fontId="19" fillId="10" borderId="1" xfId="0" applyNumberFormat="1" applyFont="1" applyFill="1" applyBorder="1"/>
    <xf numFmtId="0" fontId="4" fillId="11" borderId="1" xfId="0" applyFont="1" applyFill="1" applyBorder="1"/>
    <xf numFmtId="0" fontId="13" fillId="10" borderId="1" xfId="0" applyFont="1" applyFill="1" applyBorder="1"/>
    <xf numFmtId="2" fontId="4" fillId="10" borderId="0" xfId="0" applyNumberFormat="1" applyFont="1" applyFill="1" applyBorder="1" applyAlignment="1">
      <alignment horizontal="center"/>
    </xf>
    <xf numFmtId="0" fontId="2" fillId="15" borderId="1" xfId="0" applyFont="1" applyFill="1" applyBorder="1" applyAlignment="1">
      <alignment horizontal="center"/>
    </xf>
    <xf numFmtId="0" fontId="28" fillId="0" borderId="0" xfId="0" applyFont="1"/>
    <xf numFmtId="1" fontId="4" fillId="0" borderId="0" xfId="0" applyNumberFormat="1" applyFont="1" applyFill="1" applyBorder="1" applyAlignment="1">
      <alignment horizontal="left"/>
    </xf>
    <xf numFmtId="9" fontId="19" fillId="8" borderId="1" xfId="0" applyNumberFormat="1" applyFont="1" applyFill="1" applyBorder="1"/>
    <xf numFmtId="10" fontId="19" fillId="8" borderId="1" xfId="0" applyNumberFormat="1" applyFont="1" applyFill="1" applyBorder="1"/>
    <xf numFmtId="1" fontId="19" fillId="8" borderId="1" xfId="0" applyNumberFormat="1" applyFont="1" applyFill="1" applyBorder="1"/>
    <xf numFmtId="1" fontId="19" fillId="6" borderId="1" xfId="0" applyNumberFormat="1" applyFont="1" applyFill="1" applyBorder="1"/>
    <xf numFmtId="0" fontId="32" fillId="7" borderId="1" xfId="0" applyFont="1" applyFill="1" applyBorder="1"/>
    <xf numFmtId="1" fontId="19" fillId="6" borderId="1" xfId="0" applyNumberFormat="1" applyFont="1" applyFill="1" applyBorder="1" applyAlignment="1">
      <alignment vertical="center"/>
    </xf>
    <xf numFmtId="49" fontId="4" fillId="8" borderId="1" xfId="0" applyNumberFormat="1" applyFont="1" applyFill="1" applyBorder="1"/>
    <xf numFmtId="0" fontId="19" fillId="6" borderId="1" xfId="0" applyNumberFormat="1" applyFont="1" applyFill="1" applyBorder="1"/>
    <xf numFmtId="0" fontId="2" fillId="0" borderId="0" xfId="0" applyFont="1" applyFill="1" applyBorder="1" applyAlignment="1">
      <alignment horizontal="center"/>
    </xf>
    <xf numFmtId="9" fontId="0" fillId="0" borderId="0" xfId="0" applyNumberFormat="1" applyFill="1" applyBorder="1"/>
    <xf numFmtId="0" fontId="24" fillId="0" borderId="0" xfId="0" applyFont="1" applyFill="1" applyBorder="1"/>
    <xf numFmtId="0" fontId="31" fillId="0" borderId="1" xfId="0" applyFont="1" applyBorder="1" applyAlignment="1">
      <alignment horizontal="center" vertical="center"/>
    </xf>
    <xf numFmtId="1" fontId="10" fillId="0" borderId="4" xfId="0" applyNumberFormat="1" applyFont="1" applyFill="1" applyBorder="1" applyAlignment="1">
      <alignment horizontal="center"/>
    </xf>
    <xf numFmtId="0" fontId="30" fillId="0" borderId="1" xfId="0" applyFont="1" applyBorder="1" applyAlignment="1">
      <alignment horizontal="center"/>
    </xf>
    <xf numFmtId="0" fontId="34" fillId="0" borderId="0" xfId="0" applyFont="1" applyFill="1" applyBorder="1" applyAlignment="1">
      <alignment horizontal="left"/>
    </xf>
    <xf numFmtId="0" fontId="34" fillId="0" borderId="0" xfId="0" applyFont="1" applyFill="1" applyBorder="1"/>
    <xf numFmtId="0" fontId="32" fillId="0" borderId="0" xfId="0" applyFont="1" applyFill="1" applyBorder="1"/>
    <xf numFmtId="0" fontId="2" fillId="0" borderId="0" xfId="0" applyFont="1" applyFill="1"/>
    <xf numFmtId="0" fontId="32" fillId="0" borderId="0" xfId="0" applyFont="1" applyFill="1" applyBorder="1" applyAlignment="1">
      <alignment horizontal="left"/>
    </xf>
    <xf numFmtId="0" fontId="2" fillId="0" borderId="0" xfId="0" applyFont="1" applyFill="1" applyBorder="1" applyAlignment="1">
      <alignment horizontal="left"/>
    </xf>
    <xf numFmtId="0" fontId="35" fillId="0" borderId="1" xfId="0" applyFont="1" applyFill="1" applyBorder="1"/>
    <xf numFmtId="0" fontId="15" fillId="0" borderId="0" xfId="1"/>
    <xf numFmtId="0" fontId="10" fillId="0" borderId="1" xfId="1" applyFont="1" applyBorder="1" applyAlignment="1">
      <alignment horizontal="center"/>
    </xf>
    <xf numFmtId="0" fontId="36" fillId="0" borderId="0" xfId="1" applyFont="1"/>
    <xf numFmtId="0" fontId="36" fillId="0" borderId="0" xfId="1" applyFont="1" applyBorder="1"/>
    <xf numFmtId="0" fontId="9" fillId="0" borderId="1" xfId="1" applyFont="1" applyFill="1" applyBorder="1" applyAlignment="1">
      <alignment horizontal="center"/>
    </xf>
    <xf numFmtId="1" fontId="9" fillId="0" borderId="1" xfId="1" applyNumberFormat="1" applyFont="1" applyFill="1" applyBorder="1" applyAlignment="1">
      <alignment horizontal="center"/>
    </xf>
    <xf numFmtId="0" fontId="9" fillId="0" borderId="0" xfId="1" applyFont="1" applyFill="1" applyBorder="1" applyAlignment="1">
      <alignment horizontal="center"/>
    </xf>
    <xf numFmtId="0" fontId="9" fillId="0" borderId="0" xfId="1" applyFont="1" applyFill="1" applyBorder="1" applyAlignment="1">
      <alignment horizontal="left"/>
    </xf>
    <xf numFmtId="1" fontId="9" fillId="0" borderId="0" xfId="1" applyNumberFormat="1" applyFont="1" applyFill="1" applyBorder="1" applyAlignment="1">
      <alignment horizontal="center"/>
    </xf>
    <xf numFmtId="0" fontId="9" fillId="10" borderId="0" xfId="1" applyFont="1" applyFill="1" applyBorder="1" applyAlignment="1">
      <alignment horizontal="center"/>
    </xf>
    <xf numFmtId="0" fontId="15" fillId="0" borderId="0" xfId="1" applyBorder="1"/>
    <xf numFmtId="0" fontId="9" fillId="0" borderId="0" xfId="1" applyFont="1" applyFill="1" applyBorder="1"/>
    <xf numFmtId="0" fontId="9" fillId="0" borderId="0" xfId="1" applyFont="1" applyFill="1" applyBorder="1" applyAlignment="1">
      <alignment horizontal="center" wrapText="1"/>
    </xf>
    <xf numFmtId="0" fontId="15" fillId="0" borderId="0" xfId="1" applyFill="1"/>
    <xf numFmtId="0" fontId="9" fillId="0" borderId="1" xfId="1" applyFont="1" applyFill="1" applyBorder="1" applyAlignment="1">
      <alignment horizontal="center" wrapText="1"/>
    </xf>
    <xf numFmtId="0" fontId="9" fillId="0" borderId="0" xfId="1" applyFont="1" applyBorder="1" applyAlignment="1">
      <alignment horizontal="justify" wrapText="1"/>
    </xf>
    <xf numFmtId="0" fontId="9" fillId="0" borderId="0" xfId="1" applyFont="1" applyBorder="1" applyAlignment="1">
      <alignment horizontal="center" wrapText="1"/>
    </xf>
    <xf numFmtId="0" fontId="15" fillId="10" borderId="0" xfId="1" applyFill="1" applyBorder="1"/>
    <xf numFmtId="0" fontId="15" fillId="10" borderId="0" xfId="1" applyFill="1"/>
    <xf numFmtId="0" fontId="21" fillId="0" borderId="0" xfId="1" applyFont="1" applyBorder="1"/>
    <xf numFmtId="0" fontId="35" fillId="10" borderId="1" xfId="0" applyFont="1" applyFill="1" applyBorder="1" applyAlignment="1">
      <alignment horizontal="left"/>
    </xf>
    <xf numFmtId="0" fontId="35" fillId="10" borderId="1" xfId="0" applyFont="1" applyFill="1" applyBorder="1"/>
    <xf numFmtId="0" fontId="10" fillId="0" borderId="0" xfId="1" applyFont="1" applyFill="1" applyBorder="1" applyAlignment="1">
      <alignment horizontal="left"/>
    </xf>
    <xf numFmtId="0" fontId="10" fillId="0" borderId="0" xfId="1" applyFont="1" applyBorder="1" applyAlignment="1">
      <alignment horizontal="center"/>
    </xf>
    <xf numFmtId="10" fontId="30" fillId="0" borderId="1" xfId="0" applyNumberFormat="1" applyFont="1" applyBorder="1" applyAlignment="1">
      <alignment horizontal="center"/>
    </xf>
    <xf numFmtId="1" fontId="9" fillId="0" borderId="1" xfId="1" applyNumberFormat="1" applyFont="1" applyFill="1" applyBorder="1" applyAlignment="1">
      <alignment horizontal="center" wrapText="1"/>
    </xf>
    <xf numFmtId="10" fontId="9" fillId="0" borderId="0" xfId="1" applyNumberFormat="1" applyFont="1" applyFill="1" applyBorder="1" applyAlignment="1">
      <alignment horizontal="center" wrapText="1"/>
    </xf>
    <xf numFmtId="9" fontId="9" fillId="0" borderId="0" xfId="1" applyNumberFormat="1" applyFont="1" applyFill="1" applyBorder="1" applyAlignment="1">
      <alignment horizontal="center" wrapText="1"/>
    </xf>
    <xf numFmtId="9" fontId="15" fillId="0" borderId="0" xfId="1" applyNumberFormat="1"/>
    <xf numFmtId="2" fontId="3" fillId="16" borderId="1" xfId="0" applyNumberFormat="1" applyFont="1" applyFill="1" applyBorder="1" applyAlignment="1">
      <alignment horizontal="center"/>
    </xf>
    <xf numFmtId="0" fontId="4" fillId="14" borderId="1" xfId="0" applyFont="1" applyFill="1" applyBorder="1" applyAlignment="1">
      <alignment horizontal="center"/>
    </xf>
    <xf numFmtId="0" fontId="3" fillId="0"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2" fontId="10" fillId="0" borderId="0" xfId="0" applyNumberFormat="1" applyFont="1" applyFill="1" applyBorder="1" applyAlignment="1">
      <alignment horizontal="left"/>
    </xf>
    <xf numFmtId="0" fontId="3" fillId="10" borderId="2"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6"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wrapText="1"/>
    </xf>
    <xf numFmtId="164" fontId="13" fillId="10" borderId="1" xfId="0" applyNumberFormat="1"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 xfId="0" applyFont="1" applyFill="1" applyBorder="1" applyAlignment="1">
      <alignment horizontal="center" vertical="center"/>
    </xf>
    <xf numFmtId="0" fontId="13" fillId="0" borderId="1" xfId="0" applyFont="1" applyBorder="1" applyAlignment="1">
      <alignment horizontal="center" vertical="center"/>
    </xf>
    <xf numFmtId="0" fontId="13" fillId="6" borderId="1" xfId="0" applyFont="1" applyFill="1" applyBorder="1" applyAlignment="1">
      <alignment horizontal="center" vertical="center"/>
    </xf>
    <xf numFmtId="2" fontId="13" fillId="0" borderId="1" xfId="0" applyNumberFormat="1" applyFont="1" applyBorder="1" applyAlignment="1">
      <alignment horizontal="center" vertical="center"/>
    </xf>
    <xf numFmtId="0" fontId="3" fillId="11"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8" borderId="1" xfId="0" applyFont="1" applyFill="1" applyBorder="1" applyAlignment="1">
      <alignment vertical="center" wrapText="1"/>
    </xf>
    <xf numFmtId="1" fontId="4" fillId="10" borderId="1" xfId="0" applyNumberFormat="1" applyFont="1" applyFill="1" applyBorder="1"/>
    <xf numFmtId="0" fontId="4" fillId="6" borderId="3" xfId="0" applyNumberFormat="1" applyFont="1" applyFill="1" applyBorder="1" applyAlignment="1">
      <alignment horizontal="center"/>
    </xf>
    <xf numFmtId="0" fontId="3" fillId="0" borderId="2" xfId="0" applyNumberFormat="1" applyFont="1" applyFill="1" applyBorder="1" applyAlignment="1">
      <alignment horizontal="center" vertical="center" wrapText="1"/>
    </xf>
    <xf numFmtId="0" fontId="3" fillId="18" borderId="2" xfId="0" applyFont="1" applyFill="1" applyBorder="1" applyAlignment="1">
      <alignment horizontal="center" vertical="center"/>
    </xf>
    <xf numFmtId="1" fontId="4" fillId="18" borderId="1" xfId="0" applyNumberFormat="1" applyFont="1" applyFill="1" applyBorder="1"/>
    <xf numFmtId="0" fontId="3" fillId="19" borderId="2" xfId="0" applyFont="1" applyFill="1" applyBorder="1" applyAlignment="1">
      <alignment horizontal="center" vertical="center"/>
    </xf>
    <xf numFmtId="0" fontId="4" fillId="19" borderId="1" xfId="0" applyFont="1" applyFill="1" applyBorder="1"/>
    <xf numFmtId="1" fontId="4" fillId="19" borderId="1" xfId="0" applyNumberFormat="1" applyFont="1" applyFill="1" applyBorder="1"/>
    <xf numFmtId="0" fontId="3" fillId="20" borderId="2" xfId="0" applyFont="1" applyFill="1" applyBorder="1" applyAlignment="1">
      <alignment horizontal="center" vertical="center"/>
    </xf>
    <xf numFmtId="1" fontId="4" fillId="20" borderId="1" xfId="0" applyNumberFormat="1" applyFont="1" applyFill="1" applyBorder="1"/>
    <xf numFmtId="0" fontId="3" fillId="21" borderId="2" xfId="0" applyFont="1" applyFill="1" applyBorder="1" applyAlignment="1">
      <alignment horizontal="center" vertical="center"/>
    </xf>
    <xf numFmtId="0" fontId="4" fillId="21" borderId="1" xfId="0" applyFont="1" applyFill="1" applyBorder="1"/>
    <xf numFmtId="1" fontId="4" fillId="21" borderId="1" xfId="0" applyNumberFormat="1" applyFont="1" applyFill="1" applyBorder="1"/>
    <xf numFmtId="0" fontId="13" fillId="19" borderId="1" xfId="0" applyFont="1" applyFill="1" applyBorder="1" applyAlignment="1">
      <alignment horizontal="center" vertical="center"/>
    </xf>
    <xf numFmtId="0" fontId="2" fillId="19" borderId="1" xfId="0" applyFont="1" applyFill="1" applyBorder="1"/>
    <xf numFmtId="0" fontId="13" fillId="18" borderId="1" xfId="0" applyFont="1" applyFill="1" applyBorder="1" applyAlignment="1">
      <alignment horizontal="center" vertical="center"/>
    </xf>
    <xf numFmtId="0" fontId="2" fillId="18" borderId="1" xfId="0" applyFont="1" applyFill="1" applyBorder="1"/>
    <xf numFmtId="0" fontId="13" fillId="20" borderId="1" xfId="0" applyFont="1" applyFill="1" applyBorder="1" applyAlignment="1">
      <alignment horizontal="center" vertical="center"/>
    </xf>
    <xf numFmtId="0" fontId="2" fillId="20" borderId="1" xfId="0" applyFont="1" applyFill="1" applyBorder="1"/>
    <xf numFmtId="0" fontId="13" fillId="21" borderId="1" xfId="0" applyFont="1" applyFill="1" applyBorder="1" applyAlignment="1">
      <alignment horizontal="center" vertical="center"/>
    </xf>
    <xf numFmtId="0" fontId="2" fillId="21" borderId="1" xfId="0" applyFont="1" applyFill="1" applyBorder="1"/>
    <xf numFmtId="0" fontId="13" fillId="17" borderId="1" xfId="0" applyFont="1" applyFill="1" applyBorder="1" applyAlignment="1">
      <alignment horizontal="center" vertical="center"/>
    </xf>
    <xf numFmtId="0" fontId="2" fillId="17" borderId="1" xfId="0" applyFont="1" applyFill="1" applyBorder="1"/>
    <xf numFmtId="0" fontId="13" fillId="0" borderId="0" xfId="0" applyFont="1" applyFill="1" applyAlignment="1">
      <alignment horizontal="center" vertical="center"/>
    </xf>
    <xf numFmtId="1"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Alignment="1">
      <alignment horizontal="center" vertical="center"/>
    </xf>
    <xf numFmtId="2" fontId="4" fillId="7" borderId="1" xfId="0" applyNumberFormat="1" applyFont="1" applyFill="1" applyBorder="1"/>
    <xf numFmtId="0" fontId="37" fillId="7" borderId="1" xfId="0" applyFont="1" applyFill="1" applyBorder="1"/>
    <xf numFmtId="0" fontId="3" fillId="6" borderId="1" xfId="0" applyFont="1" applyFill="1" applyBorder="1" applyAlignment="1">
      <alignment vertical="center"/>
    </xf>
    <xf numFmtId="0" fontId="3" fillId="7" borderId="1" xfId="0" applyNumberFormat="1" applyFont="1" applyFill="1" applyBorder="1" applyAlignment="1">
      <alignment vertical="center"/>
    </xf>
    <xf numFmtId="2" fontId="3" fillId="0" borderId="1" xfId="0" applyNumberFormat="1" applyFont="1" applyFill="1" applyBorder="1" applyAlignment="1">
      <alignment vertical="center"/>
    </xf>
    <xf numFmtId="1" fontId="3" fillId="6" borderId="2" xfId="0" applyNumberFormat="1" applyFont="1" applyFill="1" applyBorder="1" applyAlignment="1">
      <alignment vertical="center"/>
    </xf>
    <xf numFmtId="1" fontId="3" fillId="7" borderId="2" xfId="0" applyNumberFormat="1" applyFont="1" applyFill="1" applyBorder="1" applyAlignment="1">
      <alignment vertical="center"/>
    </xf>
    <xf numFmtId="0" fontId="3" fillId="4" borderId="1" xfId="0" applyFont="1" applyFill="1" applyBorder="1" applyAlignment="1">
      <alignment vertical="center" wrapText="1"/>
    </xf>
    <xf numFmtId="164" fontId="3" fillId="10" borderId="2" xfId="0" applyNumberFormat="1" applyFont="1" applyFill="1" applyBorder="1" applyAlignment="1">
      <alignment vertical="center" wrapText="1"/>
    </xf>
    <xf numFmtId="0" fontId="3" fillId="15" borderId="1" xfId="0" applyFont="1" applyFill="1" applyBorder="1" applyAlignment="1">
      <alignment vertical="center"/>
    </xf>
    <xf numFmtId="0" fontId="3" fillId="6" borderId="1" xfId="0" applyNumberFormat="1" applyFont="1" applyFill="1" applyBorder="1" applyAlignment="1">
      <alignment vertical="center"/>
    </xf>
    <xf numFmtId="0" fontId="3" fillId="8" borderId="1" xfId="0" applyFont="1" applyFill="1" applyBorder="1" applyAlignment="1">
      <alignment vertical="center"/>
    </xf>
    <xf numFmtId="0" fontId="3" fillId="8" borderId="1" xfId="0" applyNumberFormat="1" applyFont="1" applyFill="1" applyBorder="1" applyAlignment="1">
      <alignment vertical="center"/>
    </xf>
    <xf numFmtId="164" fontId="3" fillId="8" borderId="1" xfId="0" applyNumberFormat="1" applyFont="1" applyFill="1" applyBorder="1" applyAlignment="1">
      <alignment vertical="center"/>
    </xf>
    <xf numFmtId="2" fontId="3" fillId="8" borderId="1" xfId="0" applyNumberFormat="1" applyFont="1" applyFill="1" applyBorder="1" applyAlignment="1">
      <alignment vertical="center"/>
    </xf>
    <xf numFmtId="0" fontId="3" fillId="10" borderId="1" xfId="0" applyFont="1" applyFill="1" applyBorder="1" applyAlignment="1">
      <alignment vertical="center"/>
    </xf>
    <xf numFmtId="0" fontId="3" fillId="9" borderId="1" xfId="0" applyFont="1" applyFill="1" applyBorder="1" applyAlignment="1">
      <alignment vertical="center"/>
    </xf>
    <xf numFmtId="0" fontId="6" fillId="10" borderId="1" xfId="0" applyFont="1" applyFill="1" applyBorder="1" applyAlignment="1">
      <alignment vertical="center" wrapText="1"/>
    </xf>
    <xf numFmtId="0" fontId="3" fillId="6" borderId="1" xfId="0" applyFont="1" applyFill="1" applyBorder="1" applyAlignment="1">
      <alignment vertical="center" wrapText="1"/>
    </xf>
    <xf numFmtId="0" fontId="6" fillId="0" borderId="1" xfId="0" applyFont="1" applyFill="1" applyBorder="1" applyAlignment="1">
      <alignment vertical="center" wrapText="1"/>
    </xf>
    <xf numFmtId="0" fontId="3" fillId="7" borderId="1" xfId="0" applyFont="1" applyFill="1" applyBorder="1" applyAlignment="1">
      <alignment vertical="center" wrapText="1"/>
    </xf>
    <xf numFmtId="0" fontId="3" fillId="0" borderId="1" xfId="0" applyFont="1" applyFill="1" applyBorder="1" applyAlignment="1">
      <alignment vertical="center" wrapText="1"/>
    </xf>
    <xf numFmtId="0" fontId="3" fillId="9" borderId="1" xfId="0" applyFont="1" applyFill="1" applyBorder="1" applyAlignment="1">
      <alignment vertical="center" wrapText="1"/>
    </xf>
    <xf numFmtId="0" fontId="13" fillId="13" borderId="1" xfId="0" applyFont="1" applyFill="1" applyBorder="1" applyAlignment="1">
      <alignment vertical="center"/>
    </xf>
    <xf numFmtId="164" fontId="13" fillId="13" borderId="1" xfId="0" applyNumberFormat="1" applyFont="1" applyFill="1" applyBorder="1" applyAlignment="1">
      <alignment vertical="center"/>
    </xf>
    <xf numFmtId="164" fontId="13" fillId="0" borderId="2" xfId="0" applyNumberFormat="1" applyFont="1" applyBorder="1" applyAlignment="1">
      <alignment vertical="center" wrapText="1"/>
    </xf>
    <xf numFmtId="0" fontId="3" fillId="16" borderId="1" xfId="0" applyFont="1" applyFill="1" applyBorder="1" applyAlignment="1">
      <alignment vertical="center" wrapText="1"/>
    </xf>
    <xf numFmtId="0" fontId="3" fillId="5" borderId="2" xfId="0" applyFont="1" applyFill="1" applyBorder="1" applyAlignment="1">
      <alignment vertical="center" wrapText="1"/>
    </xf>
    <xf numFmtId="0" fontId="29" fillId="6" borderId="1" xfId="0" applyFont="1" applyFill="1" applyBorder="1" applyAlignment="1">
      <alignment vertical="center" wrapText="1"/>
    </xf>
    <xf numFmtId="0" fontId="19" fillId="9" borderId="1" xfId="0" applyFont="1" applyFill="1" applyBorder="1"/>
    <xf numFmtId="0" fontId="4" fillId="7" borderId="1" xfId="0" applyFont="1" applyFill="1" applyBorder="1"/>
    <xf numFmtId="0" fontId="3" fillId="17" borderId="1" xfId="0" applyFont="1" applyFill="1" applyBorder="1" applyAlignment="1">
      <alignment horizontal="center" vertical="center"/>
    </xf>
    <xf numFmtId="1" fontId="19" fillId="7" borderId="1" xfId="0" applyNumberFormat="1" applyFont="1" applyFill="1" applyBorder="1"/>
    <xf numFmtId="9" fontId="4" fillId="19" borderId="1" xfId="0" applyNumberFormat="1" applyFont="1" applyFill="1" applyBorder="1"/>
    <xf numFmtId="1" fontId="19" fillId="21" borderId="1" xfId="0" applyNumberFormat="1" applyFont="1" applyFill="1" applyBorder="1"/>
    <xf numFmtId="9" fontId="4" fillId="17" borderId="1" xfId="0" applyNumberFormat="1" applyFont="1" applyFill="1" applyBorder="1"/>
    <xf numFmtId="0" fontId="38" fillId="6" borderId="1" xfId="0" applyFont="1" applyFill="1" applyBorder="1"/>
    <xf numFmtId="0" fontId="32" fillId="8" borderId="1" xfId="0" applyFont="1" applyFill="1" applyBorder="1"/>
    <xf numFmtId="0" fontId="39" fillId="10" borderId="1" xfId="0" applyFont="1" applyFill="1" applyBorder="1"/>
    <xf numFmtId="0" fontId="32" fillId="21" borderId="1" xfId="0" applyFont="1" applyFill="1" applyBorder="1"/>
    <xf numFmtId="0" fontId="29" fillId="6" borderId="4" xfId="0" applyNumberFormat="1" applyFont="1" applyFill="1" applyBorder="1" applyAlignment="1">
      <alignment vertical="center"/>
    </xf>
    <xf numFmtId="0" fontId="29" fillId="6" borderId="4" xfId="0" applyFont="1" applyFill="1" applyBorder="1" applyAlignment="1">
      <alignment vertical="center"/>
    </xf>
    <xf numFmtId="0" fontId="29" fillId="0" borderId="4" xfId="0" applyFont="1" applyFill="1" applyBorder="1"/>
    <xf numFmtId="0" fontId="29" fillId="7" borderId="1" xfId="0" applyNumberFormat="1" applyFont="1" applyFill="1" applyBorder="1"/>
    <xf numFmtId="0" fontId="37" fillId="6" borderId="1" xfId="0" applyFont="1" applyFill="1" applyBorder="1"/>
    <xf numFmtId="9" fontId="4" fillId="0" borderId="1" xfId="0" applyNumberFormat="1" applyFont="1" applyFill="1" applyBorder="1"/>
    <xf numFmtId="9" fontId="2" fillId="6" borderId="1" xfId="0" applyNumberFormat="1" applyFont="1" applyFill="1" applyBorder="1"/>
    <xf numFmtId="164" fontId="2" fillId="12" borderId="1" xfId="0" applyNumberFormat="1" applyFont="1" applyFill="1" applyBorder="1" applyAlignment="1">
      <alignment horizontal="center"/>
    </xf>
    <xf numFmtId="2" fontId="2" fillId="12" borderId="1" xfId="0" applyNumberFormat="1" applyFont="1" applyFill="1" applyBorder="1" applyAlignment="1">
      <alignment horizontal="center"/>
    </xf>
    <xf numFmtId="2" fontId="4" fillId="10" borderId="1" xfId="0" applyNumberFormat="1" applyFont="1" applyFill="1" applyBorder="1" applyAlignment="1">
      <alignment horizontal="center"/>
    </xf>
    <xf numFmtId="2" fontId="4" fillId="0" borderId="1" xfId="0" applyNumberFormat="1" applyFont="1" applyFill="1" applyBorder="1" applyAlignment="1">
      <alignment horizontal="center"/>
    </xf>
    <xf numFmtId="1" fontId="19" fillId="9" borderId="1" xfId="0" applyNumberFormat="1" applyFont="1" applyFill="1" applyBorder="1"/>
    <xf numFmtId="0" fontId="10" fillId="0" borderId="0" xfId="0" applyFont="1" applyBorder="1" applyAlignment="1">
      <alignment horizontal="center"/>
    </xf>
    <xf numFmtId="0" fontId="35" fillId="0" borderId="1" xfId="0" applyFont="1" applyFill="1" applyBorder="1" applyAlignment="1">
      <alignment horizontal="left"/>
    </xf>
    <xf numFmtId="1" fontId="4" fillId="10" borderId="1" xfId="0" applyNumberFormat="1" applyFont="1" applyFill="1" applyBorder="1" applyAlignment="1">
      <alignment horizontal="center"/>
    </xf>
    <xf numFmtId="1" fontId="3" fillId="4" borderId="1" xfId="0" applyNumberFormat="1" applyFont="1" applyFill="1" applyBorder="1" applyAlignment="1">
      <alignment horizontal="center"/>
    </xf>
    <xf numFmtId="164" fontId="18" fillId="0" borderId="1" xfId="0" applyNumberFormat="1" applyFont="1" applyBorder="1" applyAlignment="1">
      <alignment horizontal="center"/>
    </xf>
    <xf numFmtId="2" fontId="4" fillId="0" borderId="0" xfId="0" applyNumberFormat="1" applyFont="1" applyFill="1" applyBorder="1"/>
    <xf numFmtId="1" fontId="25" fillId="0" borderId="0" xfId="0" applyNumberFormat="1" applyFont="1" applyFill="1" applyBorder="1"/>
    <xf numFmtId="0" fontId="10" fillId="0" borderId="0" xfId="0" applyFont="1" applyFill="1" applyBorder="1" applyAlignment="1">
      <alignment horizontal="center"/>
    </xf>
    <xf numFmtId="1" fontId="0" fillId="0" borderId="0" xfId="0" applyNumberFormat="1" applyFill="1" applyBorder="1"/>
    <xf numFmtId="2" fontId="10" fillId="0" borderId="0" xfId="0" applyNumberFormat="1" applyFont="1" applyFill="1" applyBorder="1" applyAlignment="1">
      <alignment horizontal="left"/>
    </xf>
    <xf numFmtId="10" fontId="9" fillId="0" borderId="1" xfId="1" applyNumberFormat="1" applyFont="1" applyFill="1" applyBorder="1" applyAlignment="1">
      <alignment horizontal="center"/>
    </xf>
    <xf numFmtId="10" fontId="9" fillId="0" borderId="1" xfId="1" applyNumberFormat="1" applyFont="1" applyFill="1" applyBorder="1" applyAlignment="1">
      <alignment horizontal="center" wrapText="1"/>
    </xf>
    <xf numFmtId="0" fontId="17" fillId="0" borderId="0" xfId="0" applyFont="1" applyFill="1" applyBorder="1" applyAlignment="1"/>
    <xf numFmtId="0" fontId="14" fillId="0" borderId="0" xfId="0" applyFont="1" applyFill="1" applyBorder="1" applyAlignment="1"/>
    <xf numFmtId="0" fontId="38" fillId="7" borderId="1" xfId="0" applyFont="1" applyFill="1" applyBorder="1"/>
    <xf numFmtId="1" fontId="29" fillId="7" borderId="1" xfId="0" applyNumberFormat="1" applyFont="1" applyFill="1" applyBorder="1"/>
    <xf numFmtId="0" fontId="19" fillId="6" borderId="3" xfId="0" applyNumberFormat="1" applyFont="1" applyFill="1" applyBorder="1" applyAlignment="1">
      <alignment horizontal="center"/>
    </xf>
    <xf numFmtId="0" fontId="4" fillId="18" borderId="1" xfId="0" applyFont="1" applyFill="1" applyBorder="1"/>
    <xf numFmtId="0" fontId="4" fillId="20" borderId="1" xfId="0" applyFont="1" applyFill="1" applyBorder="1"/>
    <xf numFmtId="9" fontId="4" fillId="8" borderId="1" xfId="3" applyFont="1" applyFill="1" applyBorder="1"/>
    <xf numFmtId="9" fontId="19" fillId="8" borderId="1" xfId="3" applyFont="1" applyFill="1" applyBorder="1"/>
    <xf numFmtId="166" fontId="4" fillId="8" borderId="1" xfId="0" applyNumberFormat="1" applyFont="1" applyFill="1" applyBorder="1"/>
    <xf numFmtId="164" fontId="19" fillId="8" borderId="1" xfId="0" applyNumberFormat="1" applyFont="1" applyFill="1" applyBorder="1"/>
    <xf numFmtId="1" fontId="19" fillId="8" borderId="1" xfId="3" applyNumberFormat="1" applyFont="1" applyFill="1" applyBorder="1"/>
    <xf numFmtId="49" fontId="19" fillId="8" borderId="1" xfId="0" applyNumberFormat="1" applyFont="1" applyFill="1" applyBorder="1"/>
    <xf numFmtId="0" fontId="34" fillId="0" borderId="1" xfId="0" applyFont="1" applyFill="1" applyBorder="1" applyAlignment="1">
      <alignment horizontal="left"/>
    </xf>
    <xf numFmtId="0" fontId="34" fillId="0" borderId="1" xfId="0" applyFont="1" applyFill="1" applyBorder="1"/>
    <xf numFmtId="0" fontId="2" fillId="0" borderId="1" xfId="0" applyFont="1" applyFill="1" applyBorder="1" applyAlignment="1">
      <alignment horizontal="left"/>
    </xf>
    <xf numFmtId="0" fontId="4" fillId="0" borderId="1" xfId="0" applyFont="1" applyFill="1" applyBorder="1" applyAlignment="1">
      <alignment horizontal="center"/>
    </xf>
    <xf numFmtId="0" fontId="33" fillId="0" borderId="1" xfId="0" applyFont="1" applyFill="1" applyBorder="1" applyAlignment="1">
      <alignment horizontal="center"/>
    </xf>
    <xf numFmtId="0" fontId="2" fillId="0" borderId="1" xfId="0" applyFont="1" applyFill="1" applyBorder="1"/>
    <xf numFmtId="1" fontId="41" fillId="8" borderId="1" xfId="0" applyNumberFormat="1" applyFont="1" applyFill="1" applyBorder="1"/>
    <xf numFmtId="0" fontId="42" fillId="8" borderId="1" xfId="0" applyFont="1" applyFill="1" applyBorder="1"/>
    <xf numFmtId="1" fontId="41" fillId="20" borderId="1" xfId="0" applyNumberFormat="1" applyFont="1" applyFill="1" applyBorder="1"/>
    <xf numFmtId="1" fontId="41" fillId="21" borderId="1" xfId="0" applyNumberFormat="1" applyFont="1" applyFill="1" applyBorder="1"/>
    <xf numFmtId="0" fontId="42" fillId="20" borderId="1" xfId="0" applyFont="1" applyFill="1" applyBorder="1"/>
    <xf numFmtId="0" fontId="42" fillId="21" borderId="1" xfId="0" applyFont="1" applyFill="1" applyBorder="1"/>
    <xf numFmtId="9" fontId="41" fillId="8" borderId="1" xfId="0" applyNumberFormat="1" applyFont="1" applyFill="1" applyBorder="1"/>
    <xf numFmtId="0" fontId="41" fillId="6" borderId="3" xfId="0" applyNumberFormat="1" applyFont="1" applyFill="1" applyBorder="1" applyAlignment="1">
      <alignment horizontal="center"/>
    </xf>
    <xf numFmtId="0" fontId="43" fillId="6" borderId="1" xfId="0" applyFont="1" applyFill="1" applyBorder="1"/>
    <xf numFmtId="1" fontId="41" fillId="7" borderId="1" xfId="0" applyNumberFormat="1" applyFont="1" applyFill="1" applyBorder="1"/>
    <xf numFmtId="2" fontId="41" fillId="7" borderId="1" xfId="0" applyNumberFormat="1" applyFont="1" applyFill="1" applyBorder="1"/>
    <xf numFmtId="0" fontId="43" fillId="7" borderId="1" xfId="0" applyFont="1" applyFill="1" applyBorder="1"/>
    <xf numFmtId="9" fontId="41" fillId="7" borderId="1" xfId="0" applyNumberFormat="1" applyFont="1" applyFill="1" applyBorder="1"/>
    <xf numFmtId="2" fontId="41" fillId="11" borderId="1" xfId="0" applyNumberFormat="1" applyFont="1" applyFill="1" applyBorder="1"/>
    <xf numFmtId="0" fontId="42" fillId="11" borderId="1" xfId="0" applyFont="1" applyFill="1" applyBorder="1"/>
    <xf numFmtId="0" fontId="41" fillId="7" borderId="1" xfId="0" applyFont="1" applyFill="1" applyBorder="1"/>
    <xf numFmtId="164" fontId="9" fillId="0" borderId="1" xfId="1" applyNumberFormat="1" applyFont="1" applyFill="1" applyBorder="1" applyAlignment="1">
      <alignment horizontal="center"/>
    </xf>
    <xf numFmtId="166" fontId="41" fillId="8" borderId="1" xfId="0" applyNumberFormat="1" applyFont="1" applyFill="1" applyBorder="1"/>
    <xf numFmtId="0" fontId="41" fillId="9" borderId="1" xfId="0" applyFont="1" applyFill="1" applyBorder="1"/>
    <xf numFmtId="1" fontId="41" fillId="9" borderId="1" xfId="0" applyNumberFormat="1" applyFont="1" applyFill="1" applyBorder="1"/>
    <xf numFmtId="1" fontId="44" fillId="0" borderId="1" xfId="0" applyNumberFormat="1" applyFont="1" applyFill="1" applyBorder="1"/>
    <xf numFmtId="0" fontId="42" fillId="9" borderId="1" xfId="0" applyFont="1" applyFill="1" applyBorder="1"/>
    <xf numFmtId="0" fontId="41" fillId="18" borderId="1" xfId="0" applyFont="1" applyFill="1" applyBorder="1"/>
    <xf numFmtId="0" fontId="42" fillId="18" borderId="1" xfId="0" applyFont="1" applyFill="1" applyBorder="1"/>
    <xf numFmtId="0" fontId="41" fillId="20" borderId="1" xfId="0" applyFont="1" applyFill="1" applyBorder="1"/>
    <xf numFmtId="0" fontId="41" fillId="21" borderId="1" xfId="0" applyFont="1" applyFill="1" applyBorder="1"/>
    <xf numFmtId="0" fontId="45" fillId="6" borderId="4" xfId="0" applyFont="1" applyFill="1" applyBorder="1" applyAlignment="1">
      <alignment vertical="center"/>
    </xf>
    <xf numFmtId="1" fontId="41" fillId="6" borderId="1" xfId="0" applyNumberFormat="1" applyFont="1" applyFill="1" applyBorder="1" applyAlignment="1">
      <alignment vertical="center"/>
    </xf>
    <xf numFmtId="1" fontId="41" fillId="18" borderId="1" xfId="0" applyNumberFormat="1" applyFont="1" applyFill="1" applyBorder="1"/>
    <xf numFmtId="1" fontId="41" fillId="8" borderId="1" xfId="3" applyNumberFormat="1" applyFont="1" applyFill="1" applyBorder="1"/>
    <xf numFmtId="1" fontId="41" fillId="6" borderId="1" xfId="0" applyNumberFormat="1" applyFont="1" applyFill="1" applyBorder="1"/>
    <xf numFmtId="49" fontId="41" fillId="8" borderId="1" xfId="0" applyNumberFormat="1" applyFont="1" applyFill="1" applyBorder="1"/>
    <xf numFmtId="0" fontId="10" fillId="0" borderId="0" xfId="0" applyFont="1" applyBorder="1" applyAlignment="1">
      <alignment horizontal="center"/>
    </xf>
    <xf numFmtId="0" fontId="6" fillId="10" borderId="0" xfId="0" applyFont="1" applyFill="1" applyBorder="1" applyAlignment="1">
      <alignment horizontal="center" vertical="center" wrapText="1"/>
    </xf>
    <xf numFmtId="0" fontId="3" fillId="10" borderId="0" xfId="0" applyFont="1" applyFill="1" applyBorder="1" applyAlignment="1">
      <alignment horizontal="center" vertical="center" wrapText="1"/>
    </xf>
    <xf numFmtId="2" fontId="10" fillId="0" borderId="0" xfId="0" applyNumberFormat="1" applyFont="1" applyFill="1" applyBorder="1" applyAlignment="1">
      <alignment horizontal="left"/>
    </xf>
    <xf numFmtId="0" fontId="31" fillId="0" borderId="1" xfId="0" applyFont="1" applyBorder="1" applyAlignment="1">
      <alignment horizontal="center" vertical="center"/>
    </xf>
    <xf numFmtId="0" fontId="17"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0" fillId="0" borderId="0" xfId="1" applyFont="1" applyAlignment="1">
      <alignment horizontal="center" vertical="center"/>
    </xf>
    <xf numFmtId="0" fontId="10" fillId="0" borderId="0" xfId="1" applyFont="1" applyFill="1" applyBorder="1" applyAlignment="1">
      <alignment horizontal="left"/>
    </xf>
  </cellXfs>
  <cellStyles count="4">
    <cellStyle name="Normal" xfId="0" builtinId="0"/>
    <cellStyle name="Normal 2" xfId="1"/>
    <cellStyle name="Normal 3" xfId="2"/>
    <cellStyle name="Percent" xfId="3" builtinId="5"/>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R490"/>
  <sheetViews>
    <sheetView topLeftCell="V4" workbookViewId="0">
      <selection activeCell="AU13" sqref="AU13"/>
    </sheetView>
  </sheetViews>
  <sheetFormatPr defaultRowHeight="13.2" x14ac:dyDescent="0.25"/>
  <cols>
    <col min="1" max="1" width="5.88671875" customWidth="1"/>
    <col min="2" max="2" width="30" style="5" customWidth="1"/>
    <col min="3" max="3" width="1.88671875" style="4" bestFit="1" customWidth="1"/>
    <col min="4" max="4" width="7.109375" style="1" bestFit="1" customWidth="1"/>
    <col min="5" max="5" width="5" bestFit="1" customWidth="1"/>
    <col min="6" max="6" width="3.5546875" bestFit="1" customWidth="1"/>
    <col min="7" max="7" width="5.88671875" customWidth="1"/>
    <col min="8" max="8" width="3.5546875" style="5" bestFit="1" customWidth="1"/>
    <col min="9" max="9" width="4.88671875" bestFit="1" customWidth="1"/>
    <col min="10" max="10" width="4" style="9" bestFit="1" customWidth="1"/>
    <col min="11" max="11" width="3.109375" style="9" bestFit="1" customWidth="1"/>
    <col min="12" max="12" width="4.33203125" style="9" bestFit="1" customWidth="1"/>
    <col min="13" max="13" width="5.44140625" style="9" bestFit="1" customWidth="1"/>
    <col min="14" max="14" width="5.44140625" style="5" bestFit="1" customWidth="1"/>
    <col min="15" max="15" width="7.109375" style="9" bestFit="1" customWidth="1"/>
    <col min="16" max="16" width="6.33203125" style="9" bestFit="1" customWidth="1"/>
    <col min="17" max="18" width="6.33203125" bestFit="1" customWidth="1"/>
    <col min="19" max="19" width="9.109375" bestFit="1" customWidth="1"/>
    <col min="20" max="20" width="11.6640625" bestFit="1" customWidth="1"/>
    <col min="21" max="21" width="9.5546875" customWidth="1"/>
    <col min="22" max="22" width="5.88671875" bestFit="1" customWidth="1"/>
    <col min="23" max="23" width="5" bestFit="1" customWidth="1"/>
    <col min="24" max="24" width="6.33203125" bestFit="1" customWidth="1"/>
    <col min="25" max="25" width="6" customWidth="1"/>
    <col min="26" max="26" width="6.33203125" bestFit="1" customWidth="1"/>
    <col min="27" max="27" width="4" bestFit="1" customWidth="1"/>
    <col min="28" max="30" width="5" bestFit="1" customWidth="1"/>
    <col min="31" max="31" width="7.109375" bestFit="1" customWidth="1"/>
    <col min="32" max="32" width="6.33203125" bestFit="1" customWidth="1"/>
    <col min="33" max="33" width="7.109375" bestFit="1" customWidth="1"/>
    <col min="34" max="34" width="3.109375" bestFit="1" customWidth="1"/>
    <col min="35" max="36" width="7.109375" bestFit="1" customWidth="1"/>
    <col min="37" max="37" width="5.6640625" style="5" customWidth="1"/>
    <col min="38" max="38" width="4.88671875" bestFit="1" customWidth="1"/>
    <col min="39" max="40" width="4.33203125" bestFit="1" customWidth="1"/>
    <col min="41" max="41" width="5.44140625" style="2" bestFit="1" customWidth="1"/>
    <col min="42" max="42" width="4.88671875" bestFit="1" customWidth="1"/>
    <col min="43" max="44" width="5" bestFit="1" customWidth="1"/>
    <col min="45" max="45" width="7.109375" bestFit="1" customWidth="1"/>
    <col min="46" max="46" width="5" style="2" customWidth="1"/>
    <col min="47" max="51" width="7.109375" bestFit="1" customWidth="1"/>
    <col min="52" max="52" width="7.109375" style="2" bestFit="1" customWidth="1"/>
    <col min="53" max="53" width="5" bestFit="1" customWidth="1"/>
    <col min="54" max="55" width="4.6640625" bestFit="1" customWidth="1"/>
    <col min="56" max="58" width="5" bestFit="1" customWidth="1"/>
    <col min="59" max="59" width="8.33203125" bestFit="1" customWidth="1"/>
    <col min="60" max="60" width="6.33203125" bestFit="1" customWidth="1"/>
    <col min="61" max="61" width="5.33203125" bestFit="1" customWidth="1"/>
    <col min="62" max="62" width="6.44140625" bestFit="1" customWidth="1"/>
    <col min="63" max="63" width="6.33203125" bestFit="1" customWidth="1"/>
    <col min="64" max="65" width="5.33203125" bestFit="1" customWidth="1"/>
    <col min="66" max="66" width="6.6640625" bestFit="1" customWidth="1"/>
    <col min="67" max="67" width="8" bestFit="1" customWidth="1"/>
    <col min="68" max="68" width="6.33203125" bestFit="1" customWidth="1"/>
    <col min="69" max="69" width="5.6640625" bestFit="1" customWidth="1"/>
    <col min="70" max="70" width="7.109375" bestFit="1" customWidth="1"/>
    <col min="71" max="71" width="4.44140625" bestFit="1" customWidth="1"/>
    <col min="72" max="72" width="4.6640625" bestFit="1" customWidth="1"/>
    <col min="73" max="73" width="5.6640625" bestFit="1" customWidth="1"/>
    <col min="74" max="74" width="4.6640625" bestFit="1" customWidth="1"/>
    <col min="75" max="75" width="12.109375" style="55" bestFit="1" customWidth="1"/>
    <col min="76" max="76" width="9.33203125" bestFit="1" customWidth="1"/>
    <col min="77" max="77" width="9" bestFit="1" customWidth="1"/>
    <col min="78" max="78" width="11.5546875" bestFit="1" customWidth="1"/>
    <col min="79" max="79" width="7.109375" bestFit="1" customWidth="1"/>
    <col min="80" max="80" width="5.6640625" style="3" bestFit="1" customWidth="1"/>
    <col min="81" max="81" width="3.6640625" style="3" customWidth="1"/>
    <col min="82" max="82" width="4.44140625" style="3" bestFit="1" customWidth="1"/>
    <col min="83" max="84" width="4.44140625" style="64" bestFit="1" customWidth="1"/>
    <col min="85" max="85" width="8.33203125" bestFit="1" customWidth="1"/>
    <col min="86" max="87" width="4.6640625" bestFit="1" customWidth="1"/>
    <col min="88" max="88" width="4.44140625" customWidth="1"/>
    <col min="89" max="92" width="4.6640625" bestFit="1" customWidth="1"/>
    <col min="93" max="93" width="4.6640625" style="27" bestFit="1" customWidth="1"/>
    <col min="94" max="99" width="5.109375" bestFit="1" customWidth="1"/>
    <col min="100" max="100" width="5" bestFit="1" customWidth="1"/>
    <col min="101" max="101" width="9.109375" bestFit="1" customWidth="1"/>
    <col min="103" max="103" width="12.109375" customWidth="1"/>
    <col min="107" max="107" width="12.6640625" customWidth="1"/>
    <col min="114" max="116" width="6.109375" bestFit="1" customWidth="1"/>
    <col min="117" max="117" width="4.6640625" bestFit="1" customWidth="1"/>
    <col min="118" max="121" width="6.109375" bestFit="1" customWidth="1"/>
    <col min="122" max="124" width="4.6640625" bestFit="1" customWidth="1"/>
    <col min="125" max="134" width="5.33203125" bestFit="1" customWidth="1"/>
    <col min="135" max="135" width="5.6640625" bestFit="1" customWidth="1"/>
    <col min="136" max="140" width="5.33203125" bestFit="1" customWidth="1"/>
    <col min="143" max="143" width="6.88671875" style="61" customWidth="1"/>
    <col min="144" max="144" width="8.44140625" style="61" customWidth="1"/>
    <col min="145" max="145" width="8.5546875" style="61" customWidth="1"/>
    <col min="146" max="146" width="9.109375" style="61"/>
    <col min="167" max="167" width="12.109375" bestFit="1" customWidth="1"/>
    <col min="168" max="168" width="19.5546875" customWidth="1"/>
    <col min="169" max="169" width="13.44140625" customWidth="1"/>
    <col min="170" max="170" width="11.5546875" bestFit="1" customWidth="1"/>
  </cols>
  <sheetData>
    <row r="1" spans="1:252" ht="18.75" customHeight="1" x14ac:dyDescent="0.3">
      <c r="A1" s="329" t="s">
        <v>251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18"/>
      <c r="AP1" s="77"/>
      <c r="AQ1" s="77"/>
      <c r="AR1" s="77"/>
      <c r="AS1" s="77"/>
      <c r="AT1" s="18"/>
      <c r="AU1" s="77"/>
      <c r="AV1" s="77"/>
      <c r="AW1" s="77"/>
      <c r="AX1" s="77"/>
      <c r="AY1" s="77"/>
      <c r="AZ1" s="47"/>
      <c r="BA1" s="48"/>
      <c r="BB1" s="48"/>
      <c r="BC1" s="48"/>
      <c r="BD1" s="48"/>
      <c r="BE1" s="48"/>
      <c r="BF1" s="48"/>
      <c r="BG1" s="48"/>
      <c r="BH1" s="48"/>
      <c r="BI1" s="48"/>
      <c r="BJ1" s="48"/>
      <c r="BK1" s="48"/>
      <c r="BL1" s="48"/>
      <c r="BM1" s="48"/>
      <c r="BN1" s="48"/>
      <c r="BO1" s="48"/>
      <c r="BP1" s="48"/>
      <c r="BQ1" s="48"/>
      <c r="BR1" s="48"/>
      <c r="BS1" s="48"/>
      <c r="BT1" s="48"/>
      <c r="BU1" s="48"/>
      <c r="BV1" s="48"/>
      <c r="BW1" s="53"/>
      <c r="BX1" s="48"/>
      <c r="BY1" s="48"/>
      <c r="BZ1" s="48"/>
      <c r="CA1" s="77"/>
      <c r="CB1" s="83"/>
      <c r="CC1" s="83"/>
      <c r="CD1" s="83"/>
      <c r="CE1" s="84"/>
      <c r="CF1" s="84"/>
      <c r="CG1" s="77"/>
      <c r="CH1" s="77"/>
      <c r="CI1" s="77"/>
      <c r="CJ1" s="77"/>
      <c r="CK1" s="77"/>
      <c r="CL1" s="77"/>
      <c r="CM1" s="77"/>
      <c r="CN1" s="77"/>
      <c r="CO1" s="74"/>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5"/>
      <c r="EN1" s="75"/>
      <c r="EO1" s="75"/>
      <c r="EP1" s="75"/>
      <c r="EQ1" s="73"/>
      <c r="ER1" s="73"/>
      <c r="ES1" s="73"/>
      <c r="ET1" s="73"/>
      <c r="EU1" s="73"/>
    </row>
    <row r="2" spans="1:252" ht="15.6" x14ac:dyDescent="0.3">
      <c r="A2" s="266"/>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18"/>
      <c r="AP2" s="77"/>
      <c r="AQ2" s="77"/>
      <c r="AR2" s="77"/>
      <c r="AS2" s="17"/>
      <c r="AT2" s="18"/>
      <c r="AU2" s="17"/>
      <c r="AV2" s="17"/>
      <c r="AW2" s="17"/>
      <c r="AX2" s="17"/>
      <c r="AY2" s="17"/>
      <c r="AZ2" s="47"/>
      <c r="BA2" s="53"/>
      <c r="BB2" s="53"/>
      <c r="BC2" s="53"/>
      <c r="BD2" s="48"/>
      <c r="BE2" s="53"/>
      <c r="BF2" s="53"/>
      <c r="BG2" s="48"/>
      <c r="BH2" s="53"/>
      <c r="BI2" s="53"/>
      <c r="BJ2" s="53"/>
      <c r="BK2" s="48"/>
      <c r="BL2" s="48"/>
      <c r="BM2" s="48"/>
      <c r="BN2" s="48"/>
      <c r="BO2" s="48"/>
      <c r="BP2" s="48"/>
      <c r="BQ2" s="48"/>
      <c r="BR2" s="48"/>
      <c r="BS2" s="48"/>
      <c r="BT2" s="48"/>
      <c r="BU2" s="48"/>
      <c r="BV2" s="48"/>
      <c r="BW2" s="53"/>
      <c r="BX2" s="48"/>
      <c r="BY2" s="48"/>
      <c r="BZ2" s="48"/>
      <c r="CA2" s="77"/>
      <c r="CB2" s="83"/>
      <c r="CC2" s="83"/>
      <c r="CD2" s="83"/>
      <c r="CE2" s="84"/>
      <c r="CF2" s="84"/>
      <c r="CG2" s="77"/>
      <c r="CH2" s="77"/>
      <c r="CI2" s="77"/>
      <c r="CJ2" s="77"/>
      <c r="CK2" s="77"/>
      <c r="CL2" s="77"/>
      <c r="CM2" s="77"/>
      <c r="CN2" s="77"/>
      <c r="CO2" s="74"/>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128"/>
      <c r="DR2" s="128"/>
      <c r="DS2" s="128"/>
      <c r="DT2" s="128"/>
      <c r="DU2" s="128"/>
      <c r="DV2" s="128"/>
      <c r="DW2" s="73"/>
      <c r="DX2" s="73"/>
      <c r="DY2" s="73"/>
      <c r="DZ2" s="73"/>
      <c r="EA2" s="73"/>
      <c r="EB2" s="73"/>
      <c r="EC2" s="73"/>
      <c r="ED2" s="73"/>
      <c r="EE2" s="73"/>
      <c r="EF2" s="73"/>
      <c r="EG2" s="73"/>
      <c r="EH2" s="73"/>
      <c r="EI2" s="73"/>
      <c r="EJ2" s="73"/>
      <c r="EK2" s="73"/>
      <c r="EL2" s="73"/>
      <c r="EM2" s="75"/>
      <c r="EN2" s="75"/>
      <c r="EO2" s="75"/>
      <c r="EP2" s="75"/>
      <c r="EQ2" s="73"/>
      <c r="ER2" s="73"/>
      <c r="ES2" s="73"/>
      <c r="ET2" s="73"/>
      <c r="EU2" s="73"/>
    </row>
    <row r="3" spans="1:252" ht="15.6" x14ac:dyDescent="0.3">
      <c r="A3" s="102"/>
      <c r="B3" s="275"/>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102"/>
      <c r="AQ3" s="102"/>
      <c r="AR3" s="102"/>
      <c r="AS3" s="102"/>
      <c r="AT3" s="102"/>
      <c r="AU3" s="102"/>
      <c r="AV3" s="102"/>
      <c r="AW3" s="102"/>
      <c r="AX3" s="102"/>
      <c r="AY3" s="271"/>
      <c r="AZ3" s="44"/>
      <c r="BA3" s="272"/>
      <c r="BB3" s="44"/>
      <c r="BC3" s="102"/>
      <c r="BD3" s="102"/>
      <c r="BE3" s="102"/>
      <c r="BF3" s="102"/>
      <c r="BG3" s="102"/>
      <c r="BH3" s="102"/>
      <c r="BI3" s="102"/>
      <c r="BJ3" s="102"/>
      <c r="BK3" s="102"/>
      <c r="BL3" s="102"/>
      <c r="BM3" s="102"/>
      <c r="BN3" s="102"/>
      <c r="BO3" s="102"/>
      <c r="BP3" s="102"/>
      <c r="BQ3" s="102"/>
      <c r="BR3" s="102"/>
      <c r="BS3" s="102"/>
      <c r="BT3" s="102"/>
      <c r="BU3" s="102"/>
      <c r="BV3" s="102"/>
      <c r="BW3" s="66"/>
      <c r="BX3" s="66"/>
      <c r="BY3" s="66"/>
      <c r="BZ3" s="66"/>
      <c r="CA3" s="66"/>
      <c r="CB3" s="66"/>
      <c r="CC3" s="85"/>
      <c r="CD3" s="85"/>
      <c r="CE3" s="66"/>
      <c r="CF3" s="45"/>
      <c r="CG3" s="66"/>
      <c r="CH3" s="73"/>
      <c r="CI3" s="73"/>
      <c r="CJ3" s="73"/>
      <c r="CK3" s="73"/>
      <c r="CL3" s="73"/>
      <c r="CM3" s="73"/>
      <c r="CN3" s="73"/>
      <c r="CO3" s="74"/>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128"/>
      <c r="DR3" s="128"/>
      <c r="DS3" s="128"/>
      <c r="DT3" s="128"/>
      <c r="DU3" s="128"/>
      <c r="DV3" s="128"/>
      <c r="DW3" s="73"/>
      <c r="DX3" s="73"/>
      <c r="DY3" s="73"/>
      <c r="DZ3" s="73"/>
      <c r="EA3" s="73"/>
      <c r="EB3" s="73"/>
      <c r="EC3" s="73"/>
      <c r="ED3" s="73"/>
      <c r="EE3" s="75"/>
      <c r="EF3" s="75"/>
      <c r="EG3" s="75"/>
      <c r="EH3" s="75"/>
      <c r="EI3" s="73"/>
      <c r="EJ3" s="73"/>
      <c r="EK3" s="73"/>
      <c r="EL3" s="73"/>
      <c r="EM3" s="75"/>
      <c r="EN3" s="75"/>
      <c r="EO3" s="75"/>
      <c r="EP3" s="75"/>
      <c r="EQ3" s="73"/>
      <c r="ER3" s="73"/>
      <c r="ES3" s="73"/>
      <c r="ET3" s="73"/>
      <c r="EU3" s="73"/>
    </row>
    <row r="4" spans="1:252" ht="17.399999999999999" x14ac:dyDescent="0.3">
      <c r="A4" s="51" t="s">
        <v>58</v>
      </c>
      <c r="B4" s="278" t="s">
        <v>31</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271"/>
      <c r="AZ4" s="44"/>
      <c r="BA4" s="44"/>
      <c r="BB4" s="44"/>
      <c r="BC4" s="102"/>
      <c r="BD4" s="102"/>
      <c r="BE4" s="102"/>
      <c r="BF4" s="102"/>
      <c r="BG4" s="102"/>
      <c r="BH4" s="102"/>
      <c r="BI4" s="102"/>
      <c r="BJ4" s="102"/>
      <c r="BK4" s="102"/>
      <c r="BL4" s="102"/>
      <c r="BM4" s="102"/>
      <c r="BN4" s="102"/>
      <c r="BO4" s="102"/>
      <c r="BP4" s="102"/>
      <c r="BQ4" s="102"/>
      <c r="BR4" s="102"/>
      <c r="BS4" s="102"/>
      <c r="BT4" s="102"/>
      <c r="BU4" s="102"/>
      <c r="BV4" s="102"/>
      <c r="BW4" s="66"/>
      <c r="BX4" s="66"/>
      <c r="BY4" s="66"/>
      <c r="BZ4" s="66"/>
      <c r="CA4" s="66"/>
      <c r="CB4" s="66"/>
      <c r="CC4" s="85"/>
      <c r="CD4" s="85"/>
      <c r="CE4" s="66"/>
      <c r="CF4" s="45"/>
      <c r="CG4" s="66"/>
      <c r="CH4" s="73"/>
      <c r="CI4" s="73"/>
      <c r="CJ4" s="73"/>
      <c r="CK4" s="73"/>
      <c r="CL4" s="73"/>
      <c r="CM4" s="73"/>
      <c r="CN4" s="73"/>
      <c r="CO4" s="74"/>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128"/>
      <c r="DR4" s="128"/>
      <c r="DS4" s="128"/>
      <c r="DT4" s="128"/>
      <c r="DU4" s="128"/>
      <c r="DV4" s="128"/>
      <c r="DW4" s="73"/>
      <c r="DX4" s="73"/>
      <c r="DY4" s="73"/>
      <c r="DZ4" s="73"/>
      <c r="EA4" s="73"/>
      <c r="EB4" s="73"/>
      <c r="EC4" s="73"/>
      <c r="ED4" s="73"/>
      <c r="EE4" s="75"/>
      <c r="EF4" s="75"/>
      <c r="EG4" s="75"/>
      <c r="EH4" s="75"/>
      <c r="EI4" s="73"/>
      <c r="EJ4" s="73"/>
      <c r="EK4" s="73"/>
      <c r="EL4" s="73"/>
      <c r="EM4" s="75"/>
      <c r="EN4" s="75"/>
      <c r="EO4" s="75"/>
      <c r="EP4" s="75"/>
      <c r="EQ4" s="73"/>
      <c r="ER4" s="73"/>
      <c r="ES4" s="73"/>
      <c r="ET4" s="73"/>
      <c r="EU4" s="73"/>
    </row>
    <row r="5" spans="1:252" ht="11.25" customHeight="1" x14ac:dyDescent="0.3">
      <c r="A5" s="51"/>
      <c r="B5" s="278"/>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271"/>
      <c r="AZ5" s="44"/>
      <c r="BA5" s="272"/>
      <c r="BB5" s="44"/>
      <c r="BC5" s="102"/>
      <c r="BD5" s="102"/>
      <c r="BE5" s="102"/>
      <c r="BF5" s="102"/>
      <c r="BG5" s="102"/>
      <c r="BH5" s="102"/>
      <c r="BI5" s="102"/>
      <c r="BJ5" s="102"/>
      <c r="BK5" s="102"/>
      <c r="BL5" s="102"/>
      <c r="BM5" s="102"/>
      <c r="BN5" s="102"/>
      <c r="BO5" s="102"/>
      <c r="BP5" s="102"/>
      <c r="BQ5" s="102"/>
      <c r="BR5" s="102"/>
      <c r="BS5" s="102"/>
      <c r="BT5" s="102"/>
      <c r="BU5" s="102"/>
      <c r="BV5" s="102"/>
      <c r="BW5" s="66"/>
      <c r="BX5" s="66"/>
      <c r="BY5" s="66"/>
      <c r="BZ5" s="66"/>
      <c r="CA5" s="66"/>
      <c r="CB5" s="66"/>
      <c r="CC5" s="85"/>
      <c r="CD5" s="85"/>
      <c r="CE5" s="66"/>
      <c r="CF5" s="45"/>
      <c r="CG5" s="66"/>
      <c r="CH5" s="73"/>
      <c r="CI5" s="73"/>
      <c r="CJ5" s="73"/>
      <c r="CK5" s="73"/>
      <c r="CL5" s="73"/>
      <c r="CM5" s="73"/>
      <c r="CN5" s="73"/>
      <c r="CO5" s="74"/>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128"/>
      <c r="DR5" s="128"/>
      <c r="DS5" s="128"/>
      <c r="DT5" s="128"/>
      <c r="DU5" s="128"/>
      <c r="DV5" s="128"/>
      <c r="DW5" s="73"/>
      <c r="DX5" s="73"/>
      <c r="DY5" s="73"/>
      <c r="DZ5" s="73"/>
      <c r="EA5" s="73"/>
      <c r="EB5" s="73"/>
      <c r="EC5" s="73"/>
      <c r="ED5" s="73"/>
      <c r="EE5" s="75"/>
      <c r="EF5" s="75"/>
      <c r="EG5" s="75"/>
      <c r="EH5" s="75"/>
      <c r="EI5" s="73"/>
      <c r="EJ5" s="73"/>
      <c r="EK5" s="73"/>
      <c r="EL5" s="73"/>
      <c r="EM5" s="75"/>
      <c r="EN5" s="75"/>
      <c r="EO5" s="75"/>
      <c r="EP5" s="75"/>
      <c r="EQ5" s="73"/>
      <c r="ER5" s="73"/>
      <c r="ES5" s="73"/>
      <c r="ET5" s="73"/>
      <c r="EU5" s="73"/>
    </row>
    <row r="6" spans="1:252" ht="15" customHeight="1" x14ac:dyDescent="0.3">
      <c r="A6" s="51"/>
      <c r="B6" s="279" t="s">
        <v>43</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44"/>
      <c r="AZ6" s="44"/>
      <c r="BA6" s="272"/>
      <c r="BB6" s="44"/>
      <c r="BC6" s="102"/>
      <c r="BD6" s="102"/>
      <c r="BE6" s="102"/>
      <c r="BF6" s="102"/>
      <c r="BG6" s="102"/>
      <c r="BH6" s="102"/>
      <c r="BI6" s="102"/>
      <c r="BJ6" s="102"/>
      <c r="BK6" s="102"/>
      <c r="BL6" s="102"/>
      <c r="BM6" s="102"/>
      <c r="BN6" s="102"/>
      <c r="BO6" s="102"/>
      <c r="BP6" s="102"/>
      <c r="BQ6" s="102"/>
      <c r="BR6" s="102"/>
      <c r="BS6" s="102"/>
      <c r="BT6" s="102"/>
      <c r="BU6" s="102"/>
      <c r="BV6" s="102"/>
      <c r="BW6" s="66"/>
      <c r="BX6" s="66"/>
      <c r="BY6" s="66"/>
      <c r="BZ6" s="66"/>
      <c r="CA6" s="66"/>
      <c r="CB6" s="66"/>
      <c r="CC6" s="85"/>
      <c r="CD6" s="85"/>
      <c r="CE6" s="66"/>
      <c r="CF6" s="45"/>
      <c r="CG6" s="66"/>
      <c r="CH6" s="73"/>
      <c r="CI6" s="73"/>
      <c r="CJ6" s="73"/>
      <c r="CK6" s="73"/>
      <c r="CL6" s="73"/>
      <c r="CM6" s="73"/>
      <c r="CN6" s="73"/>
      <c r="CO6" s="74"/>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128"/>
      <c r="DR6" s="128"/>
      <c r="DS6" s="128"/>
      <c r="DT6" s="128"/>
      <c r="DU6" s="128"/>
      <c r="DV6" s="128"/>
      <c r="DW6" s="73"/>
      <c r="DX6" s="73"/>
      <c r="DY6" s="73"/>
      <c r="DZ6" s="73"/>
      <c r="EA6" s="73"/>
      <c r="EB6" s="73"/>
      <c r="EC6" s="73"/>
      <c r="ED6" s="73"/>
      <c r="EE6" s="75"/>
      <c r="EF6" s="75"/>
      <c r="EG6" s="75"/>
      <c r="EH6" s="75"/>
      <c r="EI6" s="73"/>
      <c r="EJ6" s="73"/>
      <c r="EK6" s="73"/>
      <c r="EL6" s="73"/>
      <c r="EM6" s="75"/>
      <c r="EN6" s="75"/>
      <c r="EO6" s="75"/>
      <c r="EP6" s="75"/>
      <c r="EQ6" s="73"/>
      <c r="ER6" s="73"/>
      <c r="ES6" s="73"/>
      <c r="ET6" s="73"/>
      <c r="EU6" s="73"/>
    </row>
    <row r="7" spans="1:252" ht="15" customHeight="1" x14ac:dyDescent="0.3">
      <c r="A7" s="51"/>
      <c r="B7" s="279"/>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44"/>
      <c r="AZ7" s="44"/>
      <c r="BA7" s="272"/>
      <c r="BB7" s="44"/>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45"/>
      <c r="CG7" s="102"/>
      <c r="CH7" s="73"/>
      <c r="CI7" s="73"/>
      <c r="CJ7" s="73"/>
      <c r="CK7" s="73"/>
      <c r="CL7" s="73"/>
      <c r="CM7" s="73"/>
      <c r="CN7" s="73"/>
      <c r="CO7" s="74"/>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5"/>
      <c r="EF7" s="75"/>
      <c r="EG7" s="75"/>
      <c r="EH7" s="75"/>
      <c r="EI7" s="73"/>
      <c r="EJ7" s="73"/>
      <c r="EK7" s="73"/>
      <c r="EL7" s="73"/>
      <c r="EM7" s="75"/>
      <c r="EN7" s="75"/>
      <c r="EO7" s="75"/>
      <c r="EP7" s="75"/>
      <c r="EQ7" s="73"/>
      <c r="ER7" s="73"/>
      <c r="ES7" s="73"/>
      <c r="ET7" s="73"/>
      <c r="EU7" s="73"/>
      <c r="FP7" s="12"/>
      <c r="FQ7" s="12"/>
      <c r="FR7" s="12"/>
    </row>
    <row r="8" spans="1:252" ht="15" customHeight="1" x14ac:dyDescent="0.25">
      <c r="A8" s="185" t="s">
        <v>0</v>
      </c>
      <c r="B8" s="185" t="s">
        <v>142</v>
      </c>
      <c r="C8" s="184">
        <v>1</v>
      </c>
      <c r="D8" s="216" t="s">
        <v>82</v>
      </c>
      <c r="E8" s="216" t="s">
        <v>83</v>
      </c>
      <c r="F8" s="216" t="s">
        <v>122</v>
      </c>
      <c r="G8" s="216" t="s">
        <v>123</v>
      </c>
      <c r="H8" s="216" t="s">
        <v>166</v>
      </c>
      <c r="I8" s="216" t="s">
        <v>167</v>
      </c>
      <c r="J8" s="216" t="s">
        <v>168</v>
      </c>
      <c r="K8" s="216" t="s">
        <v>169</v>
      </c>
      <c r="L8" s="216" t="s">
        <v>170</v>
      </c>
      <c r="M8" s="216" t="s">
        <v>171</v>
      </c>
      <c r="N8" s="216" t="s">
        <v>172</v>
      </c>
      <c r="O8" s="216" t="s">
        <v>173</v>
      </c>
      <c r="P8" s="216" t="s">
        <v>174</v>
      </c>
      <c r="Q8" s="216" t="s">
        <v>175</v>
      </c>
      <c r="R8" s="216" t="s">
        <v>176</v>
      </c>
      <c r="S8" s="216" t="s">
        <v>177</v>
      </c>
      <c r="T8" s="216" t="s">
        <v>178</v>
      </c>
      <c r="U8" s="216" t="s">
        <v>179</v>
      </c>
      <c r="V8" s="216" t="s">
        <v>180</v>
      </c>
      <c r="W8" s="216" t="s">
        <v>181</v>
      </c>
      <c r="X8" s="185">
        <v>2</v>
      </c>
      <c r="Y8" s="217" t="s">
        <v>84</v>
      </c>
      <c r="Z8" s="217" t="s">
        <v>85</v>
      </c>
      <c r="AA8" s="217" t="s">
        <v>86</v>
      </c>
      <c r="AB8" s="217" t="s">
        <v>104</v>
      </c>
      <c r="AC8" s="217" t="s">
        <v>103</v>
      </c>
      <c r="AD8" s="217" t="s">
        <v>102</v>
      </c>
      <c r="AE8" s="217" t="s">
        <v>101</v>
      </c>
      <c r="AF8" s="217" t="s">
        <v>100</v>
      </c>
      <c r="AG8" s="217" t="s">
        <v>99</v>
      </c>
      <c r="AH8" s="185">
        <v>3</v>
      </c>
      <c r="AI8" s="225" t="s">
        <v>87</v>
      </c>
      <c r="AJ8" s="226" t="s">
        <v>88</v>
      </c>
      <c r="AK8" s="226" t="s">
        <v>89</v>
      </c>
      <c r="AL8" s="225" t="s">
        <v>112</v>
      </c>
      <c r="AM8" s="225" t="s">
        <v>90</v>
      </c>
      <c r="AN8" s="225" t="s">
        <v>91</v>
      </c>
      <c r="AO8" s="225" t="s">
        <v>92</v>
      </c>
      <c r="AP8" s="225" t="s">
        <v>93</v>
      </c>
      <c r="AQ8" s="225" t="s">
        <v>94</v>
      </c>
      <c r="AR8" s="227" t="s">
        <v>95</v>
      </c>
      <c r="AS8" s="228" t="s">
        <v>96</v>
      </c>
      <c r="AT8" s="228" t="s">
        <v>97</v>
      </c>
      <c r="AU8" s="228" t="s">
        <v>98</v>
      </c>
      <c r="AV8" s="228" t="s">
        <v>81</v>
      </c>
      <c r="AW8" s="228" t="s">
        <v>80</v>
      </c>
      <c r="AX8" s="228" t="s">
        <v>79</v>
      </c>
      <c r="AY8" s="228" t="s">
        <v>78</v>
      </c>
      <c r="AZ8" s="228" t="s">
        <v>77</v>
      </c>
      <c r="BA8" s="228" t="s">
        <v>113</v>
      </c>
      <c r="BB8" s="228" t="s">
        <v>182</v>
      </c>
      <c r="BC8" s="228" t="s">
        <v>183</v>
      </c>
      <c r="BD8" s="228" t="s">
        <v>184</v>
      </c>
      <c r="BE8" s="228" t="s">
        <v>185</v>
      </c>
      <c r="BF8" s="228" t="s">
        <v>186</v>
      </c>
      <c r="BG8" s="228" t="s">
        <v>187</v>
      </c>
      <c r="BH8" s="228" t="s">
        <v>188</v>
      </c>
      <c r="BI8" s="228" t="s">
        <v>189</v>
      </c>
      <c r="BJ8" s="228" t="s">
        <v>190</v>
      </c>
      <c r="BK8" s="228" t="s">
        <v>191</v>
      </c>
      <c r="BL8" s="228" t="s">
        <v>192</v>
      </c>
      <c r="BM8" s="228" t="s">
        <v>193</v>
      </c>
      <c r="BN8" s="228" t="s">
        <v>194</v>
      </c>
      <c r="BO8" s="228" t="s">
        <v>195</v>
      </c>
      <c r="BP8" s="228" t="s">
        <v>196</v>
      </c>
      <c r="BQ8" s="228" t="s">
        <v>197</v>
      </c>
      <c r="BR8" s="228" t="s">
        <v>198</v>
      </c>
      <c r="BS8" s="228" t="s">
        <v>199</v>
      </c>
      <c r="BT8" s="228" t="s">
        <v>200</v>
      </c>
      <c r="BU8" s="228" t="s">
        <v>201</v>
      </c>
      <c r="BV8" s="228" t="s">
        <v>202</v>
      </c>
      <c r="BW8" s="229">
        <v>4</v>
      </c>
      <c r="BX8" s="230" t="s">
        <v>76</v>
      </c>
      <c r="BY8" s="230" t="s">
        <v>75</v>
      </c>
      <c r="BZ8" s="230" t="s">
        <v>74</v>
      </c>
      <c r="CA8" s="230" t="s">
        <v>105</v>
      </c>
      <c r="CB8" s="230" t="s">
        <v>106</v>
      </c>
      <c r="CC8" s="230" t="s">
        <v>107</v>
      </c>
      <c r="CD8" s="230" t="s">
        <v>108</v>
      </c>
      <c r="CE8" s="230" t="s">
        <v>109</v>
      </c>
      <c r="CF8" s="231" t="s">
        <v>8</v>
      </c>
      <c r="CG8" s="232" t="s">
        <v>9</v>
      </c>
      <c r="CH8" s="232" t="s">
        <v>10</v>
      </c>
      <c r="CI8" s="232" t="s">
        <v>11</v>
      </c>
      <c r="CJ8" s="232" t="s">
        <v>73</v>
      </c>
      <c r="CK8" s="232" t="s">
        <v>203</v>
      </c>
      <c r="CL8" s="232" t="s">
        <v>204</v>
      </c>
      <c r="CM8" s="232" t="s">
        <v>205</v>
      </c>
      <c r="CN8" s="232" t="s">
        <v>206</v>
      </c>
      <c r="CO8" s="232" t="s">
        <v>207</v>
      </c>
      <c r="CP8" s="232" t="s">
        <v>208</v>
      </c>
      <c r="CQ8" s="232" t="s">
        <v>209</v>
      </c>
      <c r="CR8" s="232" t="s">
        <v>210</v>
      </c>
      <c r="CS8" s="232" t="s">
        <v>211</v>
      </c>
      <c r="CT8" s="232" t="s">
        <v>212</v>
      </c>
      <c r="CU8" s="232" t="s">
        <v>213</v>
      </c>
      <c r="CV8" s="232" t="s">
        <v>214</v>
      </c>
      <c r="CW8" s="232" t="s">
        <v>215</v>
      </c>
      <c r="CX8" s="232" t="s">
        <v>216</v>
      </c>
      <c r="CY8" s="232" t="s">
        <v>217</v>
      </c>
      <c r="CZ8" s="232" t="s">
        <v>218</v>
      </c>
      <c r="DA8" s="233" t="s">
        <v>12</v>
      </c>
      <c r="DB8" s="234" t="s">
        <v>13</v>
      </c>
      <c r="DC8" s="234" t="s">
        <v>14</v>
      </c>
      <c r="DD8" s="234" t="s">
        <v>15</v>
      </c>
      <c r="DE8" s="234" t="s">
        <v>32</v>
      </c>
      <c r="DF8" s="234" t="s">
        <v>33</v>
      </c>
      <c r="DG8" s="234" t="s">
        <v>34</v>
      </c>
      <c r="DH8" s="234" t="s">
        <v>46</v>
      </c>
      <c r="DI8" s="234" t="s">
        <v>47</v>
      </c>
      <c r="DJ8" s="234" t="s">
        <v>48</v>
      </c>
      <c r="DK8" s="233" t="s">
        <v>16</v>
      </c>
      <c r="DL8" s="186" t="s">
        <v>17</v>
      </c>
      <c r="DM8" s="186" t="s">
        <v>18</v>
      </c>
      <c r="DN8" s="186" t="s">
        <v>19</v>
      </c>
      <c r="DO8" s="186" t="s">
        <v>20</v>
      </c>
      <c r="DP8" s="186" t="s">
        <v>21</v>
      </c>
      <c r="DQ8" s="186" t="s">
        <v>22</v>
      </c>
      <c r="DR8" s="186" t="s">
        <v>23</v>
      </c>
      <c r="DS8" s="186" t="s">
        <v>24</v>
      </c>
      <c r="DT8" s="186" t="s">
        <v>25</v>
      </c>
      <c r="DU8" s="186" t="s">
        <v>59</v>
      </c>
      <c r="DV8" s="186" t="s">
        <v>63</v>
      </c>
      <c r="DW8" s="186" t="s">
        <v>64</v>
      </c>
      <c r="DX8" s="186" t="s">
        <v>65</v>
      </c>
      <c r="DY8" s="186" t="s">
        <v>66</v>
      </c>
      <c r="DZ8" s="186" t="s">
        <v>67</v>
      </c>
      <c r="EA8" s="186" t="s">
        <v>68</v>
      </c>
      <c r="EB8" s="186" t="s">
        <v>69</v>
      </c>
      <c r="EC8" s="186" t="s">
        <v>70</v>
      </c>
      <c r="ED8" s="186" t="s">
        <v>71</v>
      </c>
      <c r="EE8" s="186" t="s">
        <v>219</v>
      </c>
      <c r="EF8" s="186" t="s">
        <v>220</v>
      </c>
      <c r="EG8" s="186" t="s">
        <v>221</v>
      </c>
      <c r="EH8" s="186" t="s">
        <v>222</v>
      </c>
      <c r="EI8" s="186" t="s">
        <v>223</v>
      </c>
      <c r="EJ8" s="186" t="s">
        <v>224</v>
      </c>
      <c r="EK8" s="186" t="s">
        <v>225</v>
      </c>
      <c r="EL8" s="186" t="s">
        <v>226</v>
      </c>
      <c r="EM8" s="186" t="s">
        <v>227</v>
      </c>
      <c r="EN8" s="186" t="s">
        <v>228</v>
      </c>
      <c r="EO8" s="186" t="s">
        <v>229</v>
      </c>
      <c r="EP8" s="186" t="s">
        <v>230</v>
      </c>
      <c r="EQ8" s="186" t="s">
        <v>231</v>
      </c>
      <c r="ER8" s="186" t="s">
        <v>232</v>
      </c>
      <c r="ES8" s="186" t="s">
        <v>233</v>
      </c>
      <c r="ET8" s="186" t="s">
        <v>234</v>
      </c>
      <c r="EU8" s="186" t="s">
        <v>235</v>
      </c>
      <c r="EV8" s="186" t="s">
        <v>236</v>
      </c>
      <c r="EW8" s="186" t="s">
        <v>237</v>
      </c>
      <c r="EX8" s="186" t="s">
        <v>238</v>
      </c>
      <c r="EY8" s="186" t="s">
        <v>239</v>
      </c>
      <c r="EZ8" s="235" t="s">
        <v>26</v>
      </c>
      <c r="FA8" s="236" t="s">
        <v>27</v>
      </c>
      <c r="FB8" s="236" t="s">
        <v>28</v>
      </c>
      <c r="FC8" s="236" t="s">
        <v>29</v>
      </c>
      <c r="FD8" s="236" t="s">
        <v>30</v>
      </c>
      <c r="FE8" s="236" t="s">
        <v>49</v>
      </c>
      <c r="FF8" s="236" t="s">
        <v>50</v>
      </c>
      <c r="FG8" s="236" t="s">
        <v>51</v>
      </c>
      <c r="FH8" s="236" t="s">
        <v>52</v>
      </c>
      <c r="FI8" s="237" t="s">
        <v>56</v>
      </c>
      <c r="FJ8" s="238" t="s">
        <v>57</v>
      </c>
      <c r="FK8" s="239" t="s">
        <v>72</v>
      </c>
      <c r="FL8" s="240" t="s">
        <v>240</v>
      </c>
      <c r="FM8" s="222" t="s">
        <v>2</v>
      </c>
      <c r="FN8" s="241" t="s">
        <v>3</v>
      </c>
      <c r="FO8" s="102"/>
      <c r="FP8" s="102"/>
      <c r="FQ8" s="102"/>
      <c r="FR8" s="102"/>
      <c r="FS8" s="102"/>
      <c r="FT8" s="102"/>
      <c r="FU8" s="102"/>
      <c r="FV8" s="102"/>
      <c r="FW8" s="102"/>
      <c r="FX8" s="102"/>
      <c r="FY8" s="102"/>
      <c r="FZ8" s="102"/>
      <c r="GA8" s="102"/>
      <c r="GB8" s="102"/>
      <c r="GC8" s="45"/>
      <c r="GD8" s="102"/>
      <c r="GE8" s="73"/>
      <c r="GF8" s="73"/>
      <c r="GG8" s="73"/>
      <c r="GH8" s="73"/>
      <c r="GI8" s="73"/>
      <c r="GJ8" s="73"/>
      <c r="GK8" s="73"/>
      <c r="GL8" s="74"/>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5"/>
      <c r="IC8" s="75"/>
      <c r="ID8" s="75"/>
      <c r="IE8" s="75"/>
      <c r="IF8" s="73"/>
      <c r="IG8" s="73"/>
      <c r="IH8" s="73"/>
      <c r="II8" s="73"/>
      <c r="IJ8" s="75"/>
      <c r="IK8" s="75"/>
      <c r="IL8" s="75"/>
      <c r="IM8" s="75"/>
      <c r="IN8" s="73"/>
      <c r="IO8" s="73"/>
      <c r="IP8" s="73"/>
      <c r="IQ8" s="73"/>
      <c r="IR8" s="73"/>
    </row>
    <row r="9" spans="1:252" x14ac:dyDescent="0.25">
      <c r="A9" s="294">
        <v>1</v>
      </c>
      <c r="B9" s="291" t="s">
        <v>35</v>
      </c>
      <c r="C9" s="46"/>
      <c r="D9" s="32">
        <v>1</v>
      </c>
      <c r="E9" s="32" t="s">
        <v>114</v>
      </c>
      <c r="F9" s="32" t="s">
        <v>114</v>
      </c>
      <c r="G9" s="32" t="s">
        <v>114</v>
      </c>
      <c r="H9" s="32" t="s">
        <v>114</v>
      </c>
      <c r="I9" s="32" t="s">
        <v>114</v>
      </c>
      <c r="J9" s="32" t="s">
        <v>114</v>
      </c>
      <c r="K9" s="32" t="s">
        <v>114</v>
      </c>
      <c r="L9" s="32" t="s">
        <v>114</v>
      </c>
      <c r="M9" s="32" t="s">
        <v>116</v>
      </c>
      <c r="N9" s="32" t="s">
        <v>114</v>
      </c>
      <c r="O9" s="32">
        <v>1</v>
      </c>
      <c r="P9" s="32">
        <v>1</v>
      </c>
      <c r="Q9" s="32">
        <v>1</v>
      </c>
      <c r="R9" s="32">
        <v>1</v>
      </c>
      <c r="S9" s="32">
        <v>1</v>
      </c>
      <c r="T9" s="32">
        <v>1</v>
      </c>
      <c r="U9" s="32">
        <v>1</v>
      </c>
      <c r="V9" s="32">
        <v>0.79</v>
      </c>
      <c r="W9" s="32">
        <v>1</v>
      </c>
      <c r="X9" s="8"/>
      <c r="Y9" s="34" t="s">
        <v>114</v>
      </c>
      <c r="Z9" s="36">
        <v>1</v>
      </c>
      <c r="AA9" s="34" t="s">
        <v>114</v>
      </c>
      <c r="AB9" s="36">
        <v>1</v>
      </c>
      <c r="AC9" s="36">
        <v>1</v>
      </c>
      <c r="AD9" s="36">
        <v>1</v>
      </c>
      <c r="AE9" s="36">
        <f>14/14</f>
        <v>1</v>
      </c>
      <c r="AF9" s="36">
        <v>0.86</v>
      </c>
      <c r="AG9" s="36">
        <v>1</v>
      </c>
      <c r="AH9" s="8"/>
      <c r="AI9" s="38">
        <f>395/395</f>
        <v>1</v>
      </c>
      <c r="AJ9" s="38">
        <f>1451/1451</f>
        <v>1</v>
      </c>
      <c r="AK9" s="38">
        <v>1</v>
      </c>
      <c r="AL9" s="38">
        <v>1</v>
      </c>
      <c r="AM9" s="290" t="s">
        <v>116</v>
      </c>
      <c r="AN9" s="117" t="s">
        <v>115</v>
      </c>
      <c r="AO9" s="38" t="s">
        <v>115</v>
      </c>
      <c r="AP9" s="303" t="s">
        <v>114</v>
      </c>
      <c r="AQ9" s="38">
        <v>1</v>
      </c>
      <c r="AR9" s="38">
        <v>1</v>
      </c>
      <c r="AS9" s="38">
        <v>1</v>
      </c>
      <c r="AT9" s="38">
        <v>1</v>
      </c>
      <c r="AU9" s="38">
        <v>1</v>
      </c>
      <c r="AV9" s="38">
        <v>1</v>
      </c>
      <c r="AW9" s="38">
        <v>1</v>
      </c>
      <c r="AX9" s="38">
        <v>1</v>
      </c>
      <c r="AY9" s="38" t="s">
        <v>115</v>
      </c>
      <c r="AZ9" s="38">
        <v>0.98</v>
      </c>
      <c r="BA9" s="38">
        <v>0.98</v>
      </c>
      <c r="BB9" s="38" t="s">
        <v>114</v>
      </c>
      <c r="BC9" s="37">
        <v>0</v>
      </c>
      <c r="BD9" s="38" t="s">
        <v>114</v>
      </c>
      <c r="BE9" s="38">
        <v>1</v>
      </c>
      <c r="BF9" s="38">
        <f>25/25</f>
        <v>1</v>
      </c>
      <c r="BG9" s="38">
        <v>1</v>
      </c>
      <c r="BH9" s="38">
        <v>0.98</v>
      </c>
      <c r="BI9" s="38">
        <v>0.98</v>
      </c>
      <c r="BJ9" s="38" t="s">
        <v>115</v>
      </c>
      <c r="BK9" s="111">
        <f>123/1451</f>
        <v>8.4769124741557553E-2</v>
      </c>
      <c r="BL9" s="38">
        <f>14/14</f>
        <v>1</v>
      </c>
      <c r="BM9" s="111">
        <f>1170/11119</f>
        <v>0.10522529004406871</v>
      </c>
      <c r="BN9" s="38">
        <v>1</v>
      </c>
      <c r="BO9" s="39">
        <f>1425/1451</f>
        <v>0.98208132322536179</v>
      </c>
      <c r="BP9" s="39">
        <f>11106/11119</f>
        <v>0.99883083011062146</v>
      </c>
      <c r="BQ9" s="38">
        <f>123/123</f>
        <v>1</v>
      </c>
      <c r="BR9" s="38">
        <f>1170/1170</f>
        <v>1</v>
      </c>
      <c r="BS9" s="38" t="s">
        <v>114</v>
      </c>
      <c r="BT9" s="38">
        <v>0</v>
      </c>
      <c r="BU9" s="38">
        <v>0</v>
      </c>
      <c r="BV9" s="38">
        <v>0</v>
      </c>
      <c r="BW9" s="57"/>
      <c r="BX9" s="41" t="s">
        <v>114</v>
      </c>
      <c r="BY9" s="41" t="s">
        <v>116</v>
      </c>
      <c r="BZ9" s="41" t="s">
        <v>114</v>
      </c>
      <c r="CA9" s="41" t="s">
        <v>114</v>
      </c>
      <c r="CB9" s="41" t="s">
        <v>114</v>
      </c>
      <c r="CC9" s="41" t="s">
        <v>114</v>
      </c>
      <c r="CD9" s="41" t="s">
        <v>114</v>
      </c>
      <c r="CE9" s="41" t="s">
        <v>241</v>
      </c>
      <c r="CF9" s="231">
        <f t="shared" ref="CF9:CF16" si="0">SUM(CG9:CZ9)</f>
        <v>187.9</v>
      </c>
      <c r="CG9" s="242">
        <f t="shared" ref="CG9:CG16" si="1">D9*10</f>
        <v>10</v>
      </c>
      <c r="CH9" s="242">
        <f t="shared" ref="CH9:CH16" si="2">IF(E9="C",10,0)</f>
        <v>10</v>
      </c>
      <c r="CI9" s="242">
        <f t="shared" ref="CI9:CI16" si="3">IF(F9="C",10,0)</f>
        <v>10</v>
      </c>
      <c r="CJ9" s="242">
        <f t="shared" ref="CJ9:CJ16" si="4">IF(G9="C",10,0)</f>
        <v>10</v>
      </c>
      <c r="CK9" s="242">
        <f t="shared" ref="CK9:CK16" si="5">IF(H9="C",10,0)</f>
        <v>10</v>
      </c>
      <c r="CL9" s="242">
        <f t="shared" ref="CL9:CL16" si="6">IF(I9="C",10,0)</f>
        <v>10</v>
      </c>
      <c r="CM9" s="242">
        <f t="shared" ref="CM9:CM16" si="7">IF(J9="C",10,0)</f>
        <v>10</v>
      </c>
      <c r="CN9" s="242">
        <f t="shared" ref="CN9:CN16" si="8">IF(K9="C",10,0)</f>
        <v>10</v>
      </c>
      <c r="CO9" s="242">
        <f t="shared" ref="CO9:CO16" si="9">IF(L9="C",10,0)</f>
        <v>10</v>
      </c>
      <c r="CP9" s="242">
        <f t="shared" ref="CP9:CP16" si="10">IF(M9="C",10,0)</f>
        <v>0</v>
      </c>
      <c r="CQ9" s="242">
        <f t="shared" ref="CQ9:CQ16" si="11">IF(N9="C",10,0)</f>
        <v>10</v>
      </c>
      <c r="CR9" s="242">
        <f t="shared" ref="CR9:CR16" si="12">O9*10</f>
        <v>10</v>
      </c>
      <c r="CS9" s="242">
        <f t="shared" ref="CS9:CS16" si="13">P9*10</f>
        <v>10</v>
      </c>
      <c r="CT9" s="242">
        <f t="shared" ref="CT9:CZ16" si="14">Q9*10</f>
        <v>10</v>
      </c>
      <c r="CU9" s="242">
        <f t="shared" si="14"/>
        <v>10</v>
      </c>
      <c r="CV9" s="242">
        <f t="shared" si="14"/>
        <v>10</v>
      </c>
      <c r="CW9" s="242">
        <f t="shared" si="14"/>
        <v>10</v>
      </c>
      <c r="CX9" s="242">
        <f t="shared" si="14"/>
        <v>10</v>
      </c>
      <c r="CY9" s="242">
        <f t="shared" si="14"/>
        <v>7.9</v>
      </c>
      <c r="CZ9" s="242">
        <f t="shared" si="14"/>
        <v>10</v>
      </c>
      <c r="DA9" s="42">
        <f>SUM(DB9:DJ9)</f>
        <v>88.6</v>
      </c>
      <c r="DB9" s="35">
        <f>IF(Y9="C",10,0)</f>
        <v>10</v>
      </c>
      <c r="DC9" s="35">
        <f>Z9*10</f>
        <v>10</v>
      </c>
      <c r="DD9" s="35">
        <f t="shared" ref="DD9:DD16" si="15">IF(AA9="C",10,0)</f>
        <v>10</v>
      </c>
      <c r="DE9" s="35">
        <f t="shared" ref="DE9:DJ9" si="16">AB9*10</f>
        <v>10</v>
      </c>
      <c r="DF9" s="35">
        <f t="shared" si="16"/>
        <v>10</v>
      </c>
      <c r="DG9" s="35">
        <f t="shared" si="16"/>
        <v>10</v>
      </c>
      <c r="DH9" s="35">
        <f t="shared" si="16"/>
        <v>10</v>
      </c>
      <c r="DI9" s="35">
        <f t="shared" si="16"/>
        <v>8.6</v>
      </c>
      <c r="DJ9" s="35">
        <f t="shared" si="16"/>
        <v>10</v>
      </c>
      <c r="DK9" s="42">
        <f>SUM(DL9:EY9)</f>
        <v>400.90906568121613</v>
      </c>
      <c r="DL9" s="37">
        <f>AI9*10</f>
        <v>10</v>
      </c>
      <c r="DM9" s="37">
        <f>AJ9*10</f>
        <v>10</v>
      </c>
      <c r="DN9" s="37">
        <f>AK9*10</f>
        <v>10</v>
      </c>
      <c r="DO9" s="37">
        <f>AL9*10</f>
        <v>10</v>
      </c>
      <c r="DP9" s="113">
        <f>IF(AM9="C",20,0)</f>
        <v>0</v>
      </c>
      <c r="DQ9" s="37">
        <f>IF(AN9="Đ",40,IF(AN9="C",10,0))</f>
        <v>40</v>
      </c>
      <c r="DR9" s="37">
        <f>IF(AO9="Đ",20,AO9*20)</f>
        <v>20</v>
      </c>
      <c r="DS9" s="297">
        <f>IF(AP9="Đ",20,0)</f>
        <v>0</v>
      </c>
      <c r="DT9" s="37">
        <f>AQ9*10</f>
        <v>10</v>
      </c>
      <c r="DU9" s="37">
        <f t="shared" ref="DU9:DZ16" si="17">AR9*10</f>
        <v>10</v>
      </c>
      <c r="DV9" s="37">
        <f t="shared" si="17"/>
        <v>10</v>
      </c>
      <c r="DW9" s="37">
        <f t="shared" si="17"/>
        <v>10</v>
      </c>
      <c r="DX9" s="37">
        <f t="shared" si="17"/>
        <v>10</v>
      </c>
      <c r="DY9" s="37">
        <f t="shared" si="17"/>
        <v>10</v>
      </c>
      <c r="DZ9" s="37">
        <f t="shared" si="17"/>
        <v>10</v>
      </c>
      <c r="EA9" s="37">
        <f>AX9*20</f>
        <v>20</v>
      </c>
      <c r="EB9" s="37">
        <f>IF(AY9="Đ",20,0)</f>
        <v>20</v>
      </c>
      <c r="EC9" s="37">
        <f>AZ9*10</f>
        <v>9.8000000000000007</v>
      </c>
      <c r="ED9" s="37">
        <f>BA9*10</f>
        <v>9.8000000000000007</v>
      </c>
      <c r="EE9" s="37">
        <f>IF(BB9="C",10,0)</f>
        <v>10</v>
      </c>
      <c r="EF9" s="37">
        <f>BC9*(-20)</f>
        <v>0</v>
      </c>
      <c r="EG9" s="37">
        <f>IF(BD9="C",20,0)</f>
        <v>20</v>
      </c>
      <c r="EH9" s="37">
        <f>BE9*10</f>
        <v>10</v>
      </c>
      <c r="EI9" s="37">
        <f>BF9*10</f>
        <v>10</v>
      </c>
      <c r="EJ9" s="37">
        <f>BG9*10</f>
        <v>10</v>
      </c>
      <c r="EK9" s="37">
        <f>BH9*10</f>
        <v>9.8000000000000007</v>
      </c>
      <c r="EL9" s="37">
        <f>BI9*10</f>
        <v>9.8000000000000007</v>
      </c>
      <c r="EM9" s="37">
        <f>IF(BJ9="Đ",20,IF(BJ9="T",10,0))</f>
        <v>20</v>
      </c>
      <c r="EN9" s="113">
        <f>BK9*10</f>
        <v>0.84769124741557556</v>
      </c>
      <c r="EO9" s="37">
        <f>BL9*10</f>
        <v>10</v>
      </c>
      <c r="EP9" s="113">
        <f>BM9*10</f>
        <v>1.0522529004406871</v>
      </c>
      <c r="EQ9" s="37">
        <f t="shared" ref="EQ9:EU16" si="18">BN9*10</f>
        <v>10</v>
      </c>
      <c r="ER9" s="37">
        <f t="shared" si="18"/>
        <v>9.8208132322536184</v>
      </c>
      <c r="ES9" s="37">
        <f t="shared" si="18"/>
        <v>9.9883083011062155</v>
      </c>
      <c r="ET9" s="37">
        <f t="shared" si="18"/>
        <v>10</v>
      </c>
      <c r="EU9" s="37">
        <f t="shared" si="18"/>
        <v>10</v>
      </c>
      <c r="EV9" s="37">
        <f>IF(BS9="C",10,0)</f>
        <v>10</v>
      </c>
      <c r="EW9" s="37">
        <f>BT9*10</f>
        <v>0</v>
      </c>
      <c r="EX9" s="37">
        <f>BU9*10</f>
        <v>0</v>
      </c>
      <c r="EY9" s="37">
        <f>BV9*10</f>
        <v>0</v>
      </c>
      <c r="EZ9" s="56">
        <f>SUM(FA9:FH9)</f>
        <v>70</v>
      </c>
      <c r="FA9" s="43">
        <f t="shared" ref="FA9:FG9" si="19">IF(BX9="C",10,0)</f>
        <v>10</v>
      </c>
      <c r="FB9" s="43">
        <f t="shared" si="19"/>
        <v>0</v>
      </c>
      <c r="FC9" s="43">
        <f t="shared" si="19"/>
        <v>10</v>
      </c>
      <c r="FD9" s="43">
        <f t="shared" si="19"/>
        <v>10</v>
      </c>
      <c r="FE9" s="43">
        <f t="shared" si="19"/>
        <v>10</v>
      </c>
      <c r="FF9" s="43">
        <f t="shared" si="19"/>
        <v>10</v>
      </c>
      <c r="FG9" s="43">
        <f t="shared" si="19"/>
        <v>10</v>
      </c>
      <c r="FH9" s="43">
        <f>IF(CE9&gt;=500,10,IF(AND((CE9&gt;=100),(CE9&lt;500)),5,0))</f>
        <v>10</v>
      </c>
      <c r="FI9" s="94">
        <f t="shared" ref="FI9:FI16" si="20">CY23</f>
        <v>39</v>
      </c>
      <c r="FJ9" s="94">
        <f>S36</f>
        <v>70</v>
      </c>
      <c r="FK9" s="69">
        <f>15+6</f>
        <v>21</v>
      </c>
      <c r="FL9" s="161">
        <f>CF9+DA9+DK9+EZ9+FI9+FJ9+FK9</f>
        <v>877.40906568121613</v>
      </c>
      <c r="FM9" s="263">
        <v>965</v>
      </c>
      <c r="FN9" s="31" t="str">
        <f t="shared" ref="FN9:FN16" si="21">IF(FL9&gt;=85%*1000, "Tốt",IF(AND(FL9&gt;=70%*1000, FL9&lt;85%*1000),"Khá",IF(AND(FL9&gt;=50%*1000,FL9&lt;70%*1000),"Trung bình","Yếu")))</f>
        <v>Tốt</v>
      </c>
      <c r="FO9" s="102"/>
      <c r="FP9" s="125"/>
      <c r="FQ9" s="102"/>
      <c r="FR9" s="102"/>
      <c r="FS9" s="102"/>
      <c r="FT9" s="102"/>
      <c r="FU9" s="102"/>
      <c r="FV9" s="102"/>
      <c r="FW9" s="102"/>
      <c r="FX9" s="102"/>
      <c r="FY9" s="102"/>
      <c r="FZ9" s="102"/>
      <c r="GA9" s="102"/>
      <c r="GB9" s="102"/>
      <c r="GC9" s="45"/>
      <c r="GD9" s="102"/>
      <c r="GE9" s="73"/>
      <c r="GF9" s="73"/>
      <c r="GG9" s="73"/>
      <c r="GH9" s="73"/>
      <c r="GI9" s="73"/>
      <c r="GJ9" s="73"/>
      <c r="GK9" s="73"/>
      <c r="GL9" s="74"/>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5"/>
      <c r="IC9" s="75"/>
      <c r="ID9" s="75"/>
      <c r="IE9" s="75"/>
      <c r="IF9" s="73"/>
      <c r="IG9" s="73"/>
      <c r="IH9" s="73"/>
      <c r="II9" s="73"/>
      <c r="IJ9" s="75"/>
      <c r="IK9" s="75"/>
      <c r="IL9" s="75"/>
      <c r="IM9" s="75"/>
      <c r="IN9" s="73"/>
      <c r="IO9" s="73"/>
      <c r="IP9" s="73"/>
      <c r="IQ9" s="73"/>
      <c r="IR9" s="73"/>
    </row>
    <row r="10" spans="1:252" x14ac:dyDescent="0.25">
      <c r="A10" s="294">
        <v>2</v>
      </c>
      <c r="B10" s="292" t="s">
        <v>36</v>
      </c>
      <c r="C10" s="46"/>
      <c r="D10" s="32">
        <v>1</v>
      </c>
      <c r="E10" s="32" t="s">
        <v>114</v>
      </c>
      <c r="F10" s="32" t="s">
        <v>114</v>
      </c>
      <c r="G10" s="32" t="s">
        <v>114</v>
      </c>
      <c r="H10" s="32" t="s">
        <v>114</v>
      </c>
      <c r="I10" s="32" t="s">
        <v>114</v>
      </c>
      <c r="J10" s="32" t="s">
        <v>114</v>
      </c>
      <c r="K10" s="32" t="s">
        <v>114</v>
      </c>
      <c r="L10" s="32" t="s">
        <v>114</v>
      </c>
      <c r="M10" s="32" t="s">
        <v>114</v>
      </c>
      <c r="N10" s="32" t="s">
        <v>114</v>
      </c>
      <c r="O10" s="32">
        <v>1</v>
      </c>
      <c r="P10" s="32">
        <v>1</v>
      </c>
      <c r="Q10" s="32">
        <v>1</v>
      </c>
      <c r="R10" s="32">
        <v>1</v>
      </c>
      <c r="S10" s="32">
        <v>1</v>
      </c>
      <c r="T10" s="32">
        <v>1</v>
      </c>
      <c r="U10" s="32">
        <v>1</v>
      </c>
      <c r="V10" s="32">
        <v>1</v>
      </c>
      <c r="W10" s="32">
        <v>1</v>
      </c>
      <c r="X10" s="8"/>
      <c r="Y10" s="34" t="s">
        <v>114</v>
      </c>
      <c r="Z10" s="36">
        <v>1</v>
      </c>
      <c r="AA10" s="34" t="s">
        <v>114</v>
      </c>
      <c r="AB10" s="36">
        <v>1</v>
      </c>
      <c r="AC10" s="36">
        <v>1</v>
      </c>
      <c r="AD10" s="36">
        <v>1</v>
      </c>
      <c r="AE10" s="36">
        <v>1</v>
      </c>
      <c r="AF10" s="36">
        <v>1</v>
      </c>
      <c r="AG10" s="36">
        <v>1</v>
      </c>
      <c r="AH10" s="8"/>
      <c r="AI10" s="38">
        <f>260/260</f>
        <v>1</v>
      </c>
      <c r="AJ10" s="38">
        <f>28524/28524</f>
        <v>1</v>
      </c>
      <c r="AK10" s="38">
        <v>1</v>
      </c>
      <c r="AL10" s="38">
        <v>1</v>
      </c>
      <c r="AM10" s="117" t="s">
        <v>114</v>
      </c>
      <c r="AN10" s="117" t="s">
        <v>115</v>
      </c>
      <c r="AO10" s="38" t="s">
        <v>115</v>
      </c>
      <c r="AP10" s="111" t="s">
        <v>114</v>
      </c>
      <c r="AQ10" s="38">
        <v>1</v>
      </c>
      <c r="AR10" s="38">
        <v>1</v>
      </c>
      <c r="AS10" s="38">
        <v>1</v>
      </c>
      <c r="AT10" s="38">
        <v>1</v>
      </c>
      <c r="AU10" s="289">
        <v>1</v>
      </c>
      <c r="AV10" s="38">
        <v>1</v>
      </c>
      <c r="AW10" s="38">
        <v>1</v>
      </c>
      <c r="AX10" s="38">
        <v>1</v>
      </c>
      <c r="AY10" s="38" t="s">
        <v>115</v>
      </c>
      <c r="AZ10" s="38">
        <v>1</v>
      </c>
      <c r="BA10" s="38">
        <v>1</v>
      </c>
      <c r="BB10" s="38" t="s">
        <v>114</v>
      </c>
      <c r="BC10" s="37">
        <v>0</v>
      </c>
      <c r="BD10" s="111" t="s">
        <v>116</v>
      </c>
      <c r="BE10" s="38">
        <v>1</v>
      </c>
      <c r="BF10" s="111">
        <f>10/12</f>
        <v>0.83333333333333337</v>
      </c>
      <c r="BG10" s="38">
        <v>1</v>
      </c>
      <c r="BH10" s="111">
        <f>84/87</f>
        <v>0.96551724137931039</v>
      </c>
      <c r="BI10" s="285">
        <v>1</v>
      </c>
      <c r="BJ10" s="38" t="s">
        <v>115</v>
      </c>
      <c r="BK10" s="111">
        <f>3563/26506</f>
        <v>0.13442239492944993</v>
      </c>
      <c r="BL10" s="38">
        <f>27/27</f>
        <v>1</v>
      </c>
      <c r="BM10" s="111">
        <f>7909/90999</f>
        <v>8.6913043000472534E-2</v>
      </c>
      <c r="BN10" s="38">
        <v>1</v>
      </c>
      <c r="BO10" s="287">
        <f>22091/26506</f>
        <v>0.83343393948539957</v>
      </c>
      <c r="BP10" s="39">
        <f>90562/90999</f>
        <v>0.99519774942581785</v>
      </c>
      <c r="BQ10" s="38">
        <f>3328/3563</f>
        <v>0.93404434465338193</v>
      </c>
      <c r="BR10" s="39">
        <f>7881/7909</f>
        <v>0.99645972942217731</v>
      </c>
      <c r="BS10" s="38" t="s">
        <v>114</v>
      </c>
      <c r="BT10" s="38">
        <v>0</v>
      </c>
      <c r="BU10" s="38">
        <v>0</v>
      </c>
      <c r="BV10" s="38">
        <v>0</v>
      </c>
      <c r="BW10" s="57"/>
      <c r="BX10" s="41" t="s">
        <v>114</v>
      </c>
      <c r="BY10" s="41" t="s">
        <v>114</v>
      </c>
      <c r="BZ10" s="41" t="s">
        <v>114</v>
      </c>
      <c r="CA10" s="41" t="s">
        <v>114</v>
      </c>
      <c r="CB10" s="41" t="s">
        <v>114</v>
      </c>
      <c r="CC10" s="41" t="s">
        <v>114</v>
      </c>
      <c r="CD10" s="41" t="s">
        <v>114</v>
      </c>
      <c r="CE10" s="41" t="s">
        <v>241</v>
      </c>
      <c r="CF10" s="231">
        <f t="shared" si="0"/>
        <v>200</v>
      </c>
      <c r="CG10" s="242">
        <f t="shared" si="1"/>
        <v>10</v>
      </c>
      <c r="CH10" s="242">
        <f t="shared" si="2"/>
        <v>10</v>
      </c>
      <c r="CI10" s="242">
        <f t="shared" si="3"/>
        <v>10</v>
      </c>
      <c r="CJ10" s="242">
        <f t="shared" si="4"/>
        <v>10</v>
      </c>
      <c r="CK10" s="242">
        <f t="shared" si="5"/>
        <v>10</v>
      </c>
      <c r="CL10" s="242">
        <f t="shared" si="6"/>
        <v>10</v>
      </c>
      <c r="CM10" s="242">
        <f t="shared" si="7"/>
        <v>10</v>
      </c>
      <c r="CN10" s="242">
        <f t="shared" si="8"/>
        <v>10</v>
      </c>
      <c r="CO10" s="242">
        <f t="shared" si="9"/>
        <v>10</v>
      </c>
      <c r="CP10" s="242">
        <f t="shared" si="10"/>
        <v>10</v>
      </c>
      <c r="CQ10" s="242">
        <f t="shared" si="11"/>
        <v>10</v>
      </c>
      <c r="CR10" s="242">
        <f t="shared" si="12"/>
        <v>10</v>
      </c>
      <c r="CS10" s="242">
        <f t="shared" si="13"/>
        <v>10</v>
      </c>
      <c r="CT10" s="242">
        <f t="shared" si="14"/>
        <v>10</v>
      </c>
      <c r="CU10" s="242">
        <f t="shared" si="14"/>
        <v>10</v>
      </c>
      <c r="CV10" s="242">
        <f t="shared" si="14"/>
        <v>10</v>
      </c>
      <c r="CW10" s="242">
        <f t="shared" si="14"/>
        <v>10</v>
      </c>
      <c r="CX10" s="242">
        <f t="shared" si="14"/>
        <v>10</v>
      </c>
      <c r="CY10" s="242">
        <f t="shared" si="14"/>
        <v>10</v>
      </c>
      <c r="CZ10" s="242">
        <f t="shared" si="14"/>
        <v>10</v>
      </c>
      <c r="DA10" s="42">
        <f t="shared" ref="DA10:DA16" si="22">SUM(DB10:DJ10)</f>
        <v>90</v>
      </c>
      <c r="DB10" s="35">
        <f t="shared" ref="DB10:DB16" si="23">IF(Y10="C",10,0)</f>
        <v>10</v>
      </c>
      <c r="DC10" s="35">
        <f t="shared" ref="DC10:DC16" si="24">Z10*10</f>
        <v>10</v>
      </c>
      <c r="DD10" s="35">
        <f t="shared" si="15"/>
        <v>10</v>
      </c>
      <c r="DE10" s="35">
        <f t="shared" ref="DE10:DE16" si="25">AB10*10</f>
        <v>10</v>
      </c>
      <c r="DF10" s="35">
        <f t="shared" ref="DF10:DF16" si="26">AC10*10</f>
        <v>10</v>
      </c>
      <c r="DG10" s="35">
        <f t="shared" ref="DG10:DG16" si="27">AD10*10</f>
        <v>10</v>
      </c>
      <c r="DH10" s="35">
        <f t="shared" ref="DH10:DH16" si="28">AE10*10</f>
        <v>10</v>
      </c>
      <c r="DI10" s="35">
        <f t="shared" ref="DI10:DI16" si="29">AF10*10</f>
        <v>10</v>
      </c>
      <c r="DJ10" s="35">
        <f t="shared" ref="DJ10:DJ16" si="30">AG10*10</f>
        <v>10</v>
      </c>
      <c r="DK10" s="42">
        <f t="shared" ref="DK10:DK16" si="31">SUM(DL10:EY10)</f>
        <v>392.79321775629336</v>
      </c>
      <c r="DL10" s="37">
        <f t="shared" ref="DL10:DL16" si="32">AI10*10</f>
        <v>10</v>
      </c>
      <c r="DM10" s="37">
        <f t="shared" ref="DM10:DM16" si="33">AJ10*10</f>
        <v>10</v>
      </c>
      <c r="DN10" s="37">
        <f t="shared" ref="DN10:DN16" si="34">AK10*10</f>
        <v>10</v>
      </c>
      <c r="DO10" s="37">
        <f t="shared" ref="DO10:DO16" si="35">AL10*10</f>
        <v>10</v>
      </c>
      <c r="DP10" s="37">
        <f t="shared" ref="DP10:DP16" si="36">IF(AM10="C",20,0)</f>
        <v>20</v>
      </c>
      <c r="DQ10" s="37">
        <f t="shared" ref="DQ10:DQ15" si="37">IF(AN10="Đ",40,IF(AN10="C",10,0))</f>
        <v>40</v>
      </c>
      <c r="DR10" s="37">
        <f t="shared" ref="DR10:DR16" si="38">IF(AO10="Đ",20,AO10*20)</f>
        <v>20</v>
      </c>
      <c r="DS10" s="113">
        <f t="shared" ref="DS10:DS16" si="39">IF(AP10="Đ",20,0)</f>
        <v>0</v>
      </c>
      <c r="DT10" s="37">
        <f t="shared" ref="DT10:DT16" si="40">AQ10*10</f>
        <v>10</v>
      </c>
      <c r="DU10" s="37">
        <f t="shared" si="17"/>
        <v>10</v>
      </c>
      <c r="DV10" s="37">
        <f t="shared" si="17"/>
        <v>10</v>
      </c>
      <c r="DW10" s="37">
        <f t="shared" si="17"/>
        <v>10</v>
      </c>
      <c r="DX10" s="113">
        <v>5</v>
      </c>
      <c r="DY10" s="37">
        <f t="shared" si="17"/>
        <v>10</v>
      </c>
      <c r="DZ10" s="37">
        <f t="shared" si="17"/>
        <v>10</v>
      </c>
      <c r="EA10" s="37">
        <f t="shared" ref="EA10:EA16" si="41">AX10*20</f>
        <v>20</v>
      </c>
      <c r="EB10" s="37">
        <f t="shared" ref="EB10:EB16" si="42">IF(AY10="Đ",20,0)</f>
        <v>20</v>
      </c>
      <c r="EC10" s="37">
        <f t="shared" ref="EC10:EC16" si="43">AZ10*10</f>
        <v>10</v>
      </c>
      <c r="ED10" s="37">
        <f t="shared" ref="ED10:ED16" si="44">BA10*10</f>
        <v>10</v>
      </c>
      <c r="EE10" s="37">
        <f t="shared" ref="EE10:EE16" si="45">IF(BB10="C",10,0)</f>
        <v>10</v>
      </c>
      <c r="EF10" s="37">
        <f t="shared" ref="EF10:EF16" si="46">BC10*(-20)</f>
        <v>0</v>
      </c>
      <c r="EG10" s="113">
        <f t="shared" ref="EG10:EG16" si="47">IF(BD10="C",20,0)</f>
        <v>0</v>
      </c>
      <c r="EH10" s="37">
        <f t="shared" ref="EH10:EH16" si="48">BE10*10</f>
        <v>10</v>
      </c>
      <c r="EI10" s="113">
        <f t="shared" ref="EI10:EI16" si="49">BF10*10</f>
        <v>8.3333333333333339</v>
      </c>
      <c r="EJ10" s="37">
        <f t="shared" ref="EJ10:EJ16" si="50">BG10*10</f>
        <v>10</v>
      </c>
      <c r="EK10" s="113">
        <f t="shared" ref="EK10:EK16" si="51">BH10*10</f>
        <v>9.6551724137931032</v>
      </c>
      <c r="EL10" s="37">
        <f>BI10*10</f>
        <v>10</v>
      </c>
      <c r="EM10" s="37">
        <f t="shared" ref="EM10:EM16" si="52">IF(BJ10="Đ",20,IF(BJ10="T",10,0))</f>
        <v>20</v>
      </c>
      <c r="EN10" s="113">
        <f t="shared" ref="EN10:EN16" si="53">BK10*10</f>
        <v>1.3442239492944994</v>
      </c>
      <c r="EO10" s="37">
        <f t="shared" ref="EO10:EO16" si="54">BL10*10</f>
        <v>10</v>
      </c>
      <c r="EP10" s="113">
        <f t="shared" ref="EP10:EP16" si="55">BM10*10</f>
        <v>0.86913043000472534</v>
      </c>
      <c r="EQ10" s="37">
        <f t="shared" si="18"/>
        <v>10</v>
      </c>
      <c r="ER10" s="37">
        <f t="shared" si="18"/>
        <v>8.3343393948539948</v>
      </c>
      <c r="ES10" s="37">
        <f t="shared" si="18"/>
        <v>9.9519774942581787</v>
      </c>
      <c r="ET10" s="37">
        <f t="shared" si="18"/>
        <v>9.3404434465338184</v>
      </c>
      <c r="EU10" s="37">
        <f t="shared" si="18"/>
        <v>9.9645972942217735</v>
      </c>
      <c r="EV10" s="37">
        <f t="shared" ref="EV10:EV16" si="56">IF(BS10="C",10,0)</f>
        <v>10</v>
      </c>
      <c r="EW10" s="37">
        <f t="shared" ref="EW10:EW16" si="57">BT10*10</f>
        <v>0</v>
      </c>
      <c r="EX10" s="37">
        <f t="shared" ref="EX10:EX16" si="58">BU10*10</f>
        <v>0</v>
      </c>
      <c r="EY10" s="37">
        <f t="shared" ref="EY10:EY16" si="59">BV10*10</f>
        <v>0</v>
      </c>
      <c r="EZ10" s="56">
        <f t="shared" ref="EZ10:EZ16" si="60">SUM(FA10:FH10)</f>
        <v>80</v>
      </c>
      <c r="FA10" s="43">
        <f t="shared" ref="FA10:FA16" si="61">IF(BX10="C",10,0)</f>
        <v>10</v>
      </c>
      <c r="FB10" s="43">
        <f t="shared" ref="FB10:FB16" si="62">IF(BY10="C",10,0)</f>
        <v>10</v>
      </c>
      <c r="FC10" s="43">
        <f t="shared" ref="FC10:FC16" si="63">IF(BZ10="C",10,0)</f>
        <v>10</v>
      </c>
      <c r="FD10" s="43">
        <f t="shared" ref="FD10:FD16" si="64">IF(CA10="C",10,0)</f>
        <v>10</v>
      </c>
      <c r="FE10" s="43">
        <f t="shared" ref="FE10:FE16" si="65">IF(CB10="C",10,0)</f>
        <v>10</v>
      </c>
      <c r="FF10" s="43">
        <f t="shared" ref="FF10:FF16" si="66">IF(CC10="C",10,0)</f>
        <v>10</v>
      </c>
      <c r="FG10" s="43">
        <f t="shared" ref="FG10:FG16" si="67">IF(CD10="C",10,0)</f>
        <v>10</v>
      </c>
      <c r="FH10" s="43">
        <f t="shared" ref="FH10:FH16" si="68">IF(CE10&gt;=500,10,IF(AND((CE10&gt;=100),(CE10&lt;500)),5,0))</f>
        <v>10</v>
      </c>
      <c r="FI10" s="94">
        <f t="shared" si="20"/>
        <v>39</v>
      </c>
      <c r="FJ10" s="94">
        <f t="shared" ref="FJ10:FJ16" si="69">S37</f>
        <v>70</v>
      </c>
      <c r="FK10" s="69">
        <v>20</v>
      </c>
      <c r="FL10" s="161">
        <f t="shared" ref="FL10:FL16" si="70">CF10+DA10+DK10+EZ10+FI10+FJ10+FK10</f>
        <v>891.79321775629342</v>
      </c>
      <c r="FM10" s="263">
        <v>976.55</v>
      </c>
      <c r="FN10" s="31" t="str">
        <f t="shared" si="21"/>
        <v>Tốt</v>
      </c>
      <c r="FO10" s="102"/>
      <c r="FP10" s="126"/>
      <c r="FQ10" s="102"/>
      <c r="FR10" s="102"/>
      <c r="FS10" s="102"/>
      <c r="FT10" s="102"/>
      <c r="FU10" s="102"/>
      <c r="FV10" s="102"/>
      <c r="FW10" s="102"/>
      <c r="FX10" s="102"/>
      <c r="FY10" s="102"/>
      <c r="FZ10" s="102"/>
      <c r="GA10" s="102"/>
      <c r="GB10" s="102"/>
      <c r="GC10" s="45"/>
      <c r="GD10" s="102"/>
      <c r="GE10" s="73"/>
      <c r="GF10" s="73"/>
      <c r="GG10" s="73"/>
      <c r="GH10" s="73"/>
      <c r="GI10" s="73"/>
      <c r="GJ10" s="73"/>
      <c r="GK10" s="73"/>
      <c r="GL10" s="74"/>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5"/>
      <c r="IC10" s="75"/>
      <c r="ID10" s="75"/>
      <c r="IE10" s="75"/>
      <c r="IF10" s="73"/>
      <c r="IG10" s="73"/>
      <c r="IH10" s="73"/>
      <c r="II10" s="73"/>
      <c r="IJ10" s="75"/>
      <c r="IK10" s="75"/>
      <c r="IL10" s="75"/>
      <c r="IM10" s="75"/>
      <c r="IN10" s="73"/>
      <c r="IO10" s="73"/>
      <c r="IP10" s="73"/>
      <c r="IQ10" s="73"/>
      <c r="IR10" s="73"/>
    </row>
    <row r="11" spans="1:252" x14ac:dyDescent="0.25">
      <c r="A11" s="295">
        <v>3</v>
      </c>
      <c r="B11" s="291" t="s">
        <v>37</v>
      </c>
      <c r="C11" s="46"/>
      <c r="D11" s="32">
        <v>1</v>
      </c>
      <c r="E11" s="32" t="s">
        <v>114</v>
      </c>
      <c r="F11" s="32" t="s">
        <v>114</v>
      </c>
      <c r="G11" s="32" t="s">
        <v>114</v>
      </c>
      <c r="H11" s="32" t="s">
        <v>114</v>
      </c>
      <c r="I11" s="32" t="s">
        <v>114</v>
      </c>
      <c r="J11" s="32" t="s">
        <v>114</v>
      </c>
      <c r="K11" s="32" t="s">
        <v>114</v>
      </c>
      <c r="L11" s="32" t="s">
        <v>114</v>
      </c>
      <c r="M11" s="32" t="s">
        <v>114</v>
      </c>
      <c r="N11" s="32" t="s">
        <v>114</v>
      </c>
      <c r="O11" s="32">
        <v>1</v>
      </c>
      <c r="P11" s="32">
        <v>1</v>
      </c>
      <c r="Q11" s="32">
        <v>1</v>
      </c>
      <c r="R11" s="32">
        <v>1</v>
      </c>
      <c r="S11" s="32">
        <v>1</v>
      </c>
      <c r="T11" s="32">
        <v>1</v>
      </c>
      <c r="U11" s="32">
        <v>1</v>
      </c>
      <c r="V11" s="32">
        <v>1</v>
      </c>
      <c r="W11" s="32">
        <v>1</v>
      </c>
      <c r="X11" s="8"/>
      <c r="Y11" s="34" t="s">
        <v>114</v>
      </c>
      <c r="Z11" s="36">
        <v>1</v>
      </c>
      <c r="AA11" s="34" t="s">
        <v>114</v>
      </c>
      <c r="AB11" s="36">
        <v>1</v>
      </c>
      <c r="AC11" s="36">
        <v>1</v>
      </c>
      <c r="AD11" s="36">
        <v>1</v>
      </c>
      <c r="AE11" s="36">
        <f>19/19</f>
        <v>1</v>
      </c>
      <c r="AF11" s="36">
        <v>1</v>
      </c>
      <c r="AG11" s="36">
        <v>1</v>
      </c>
      <c r="AH11" s="8"/>
      <c r="AI11" s="38">
        <f>278/278</f>
        <v>1</v>
      </c>
      <c r="AJ11" s="38">
        <f>4707/4707</f>
        <v>1</v>
      </c>
      <c r="AK11" s="38">
        <v>1</v>
      </c>
      <c r="AL11" s="38">
        <v>1</v>
      </c>
      <c r="AM11" s="111" t="s">
        <v>116</v>
      </c>
      <c r="AN11" s="328" t="s">
        <v>116</v>
      </c>
      <c r="AO11" s="38" t="s">
        <v>115</v>
      </c>
      <c r="AP11" s="303" t="s">
        <v>114</v>
      </c>
      <c r="AQ11" s="38">
        <v>1</v>
      </c>
      <c r="AR11" s="38">
        <v>1</v>
      </c>
      <c r="AS11" s="38">
        <v>1</v>
      </c>
      <c r="AT11" s="38">
        <v>1</v>
      </c>
      <c r="AU11" s="38">
        <v>0.9</v>
      </c>
      <c r="AV11" s="38">
        <v>1</v>
      </c>
      <c r="AW11" s="38">
        <v>1</v>
      </c>
      <c r="AX11" s="38">
        <v>0.9</v>
      </c>
      <c r="AY11" s="38" t="s">
        <v>115</v>
      </c>
      <c r="AZ11" s="38">
        <v>1</v>
      </c>
      <c r="BA11" s="38">
        <v>1</v>
      </c>
      <c r="BB11" s="38" t="s">
        <v>114</v>
      </c>
      <c r="BC11" s="37">
        <v>0</v>
      </c>
      <c r="BD11" s="38" t="s">
        <v>116</v>
      </c>
      <c r="BE11" s="289">
        <v>1</v>
      </c>
      <c r="BF11" s="303">
        <f>10/12</f>
        <v>0.83333333333333337</v>
      </c>
      <c r="BG11" s="38">
        <v>1</v>
      </c>
      <c r="BH11" s="111">
        <f>32/35</f>
        <v>0.91428571428571426</v>
      </c>
      <c r="BI11" s="285">
        <v>1</v>
      </c>
      <c r="BJ11" s="38" t="s">
        <v>115</v>
      </c>
      <c r="BK11" s="38">
        <f>940/4707</f>
        <v>0.19970257063947314</v>
      </c>
      <c r="BL11" s="38">
        <f>19/19</f>
        <v>1</v>
      </c>
      <c r="BM11" s="38">
        <f>3232/45759</f>
        <v>7.0630914137109646E-2</v>
      </c>
      <c r="BN11" s="38">
        <v>1</v>
      </c>
      <c r="BO11" s="38">
        <f>4420/4707</f>
        <v>0.93902698109199068</v>
      </c>
      <c r="BP11" s="39">
        <f>44655/45759</f>
        <v>0.97587359863633383</v>
      </c>
      <c r="BQ11" s="38">
        <f>913/940</f>
        <v>0.97127659574468084</v>
      </c>
      <c r="BR11" s="38">
        <f>3189/3232</f>
        <v>0.98669554455445541</v>
      </c>
      <c r="BS11" s="38" t="s">
        <v>114</v>
      </c>
      <c r="BT11" s="111">
        <v>0</v>
      </c>
      <c r="BU11" s="111">
        <v>0</v>
      </c>
      <c r="BV11" s="111">
        <v>0</v>
      </c>
      <c r="BW11" s="57"/>
      <c r="BX11" s="41" t="s">
        <v>114</v>
      </c>
      <c r="BY11" s="41" t="s">
        <v>114</v>
      </c>
      <c r="BZ11" s="41" t="s">
        <v>114</v>
      </c>
      <c r="CA11" s="41" t="s">
        <v>114</v>
      </c>
      <c r="CB11" s="41" t="s">
        <v>114</v>
      </c>
      <c r="CC11" s="41" t="s">
        <v>114</v>
      </c>
      <c r="CD11" s="41" t="s">
        <v>114</v>
      </c>
      <c r="CE11" s="41" t="s">
        <v>241</v>
      </c>
      <c r="CF11" s="231">
        <f t="shared" si="0"/>
        <v>200</v>
      </c>
      <c r="CG11" s="242">
        <f t="shared" si="1"/>
        <v>10</v>
      </c>
      <c r="CH11" s="242">
        <f t="shared" si="2"/>
        <v>10</v>
      </c>
      <c r="CI11" s="242">
        <f t="shared" si="3"/>
        <v>10</v>
      </c>
      <c r="CJ11" s="242">
        <f t="shared" si="4"/>
        <v>10</v>
      </c>
      <c r="CK11" s="242">
        <f t="shared" si="5"/>
        <v>10</v>
      </c>
      <c r="CL11" s="242">
        <f t="shared" si="6"/>
        <v>10</v>
      </c>
      <c r="CM11" s="242">
        <f t="shared" si="7"/>
        <v>10</v>
      </c>
      <c r="CN11" s="242">
        <f t="shared" si="8"/>
        <v>10</v>
      </c>
      <c r="CO11" s="242">
        <f t="shared" si="9"/>
        <v>10</v>
      </c>
      <c r="CP11" s="242">
        <f t="shared" si="10"/>
        <v>10</v>
      </c>
      <c r="CQ11" s="242">
        <f t="shared" si="11"/>
        <v>10</v>
      </c>
      <c r="CR11" s="242">
        <f t="shared" si="12"/>
        <v>10</v>
      </c>
      <c r="CS11" s="242">
        <f t="shared" si="13"/>
        <v>10</v>
      </c>
      <c r="CT11" s="242">
        <f t="shared" si="14"/>
        <v>10</v>
      </c>
      <c r="CU11" s="242">
        <f t="shared" si="14"/>
        <v>10</v>
      </c>
      <c r="CV11" s="242">
        <f t="shared" si="14"/>
        <v>10</v>
      </c>
      <c r="CW11" s="242">
        <f t="shared" si="14"/>
        <v>10</v>
      </c>
      <c r="CX11" s="242">
        <f t="shared" si="14"/>
        <v>10</v>
      </c>
      <c r="CY11" s="242">
        <f t="shared" si="14"/>
        <v>10</v>
      </c>
      <c r="CZ11" s="242">
        <f t="shared" si="14"/>
        <v>10</v>
      </c>
      <c r="DA11" s="42">
        <f t="shared" si="22"/>
        <v>90</v>
      </c>
      <c r="DB11" s="35">
        <f t="shared" si="23"/>
        <v>10</v>
      </c>
      <c r="DC11" s="35">
        <f t="shared" si="24"/>
        <v>10</v>
      </c>
      <c r="DD11" s="35">
        <f t="shared" si="15"/>
        <v>10</v>
      </c>
      <c r="DE11" s="35">
        <f t="shared" si="25"/>
        <v>10</v>
      </c>
      <c r="DF11" s="35">
        <f t="shared" si="26"/>
        <v>10</v>
      </c>
      <c r="DG11" s="35">
        <f t="shared" si="27"/>
        <v>10</v>
      </c>
      <c r="DH11" s="35">
        <f t="shared" si="28"/>
        <v>10</v>
      </c>
      <c r="DI11" s="35">
        <f t="shared" si="29"/>
        <v>10</v>
      </c>
      <c r="DJ11" s="35">
        <f t="shared" si="30"/>
        <v>10</v>
      </c>
      <c r="DK11" s="42">
        <f t="shared" si="31"/>
        <v>350.90825252423087</v>
      </c>
      <c r="DL11" s="37">
        <f t="shared" si="32"/>
        <v>10</v>
      </c>
      <c r="DM11" s="37">
        <f t="shared" si="33"/>
        <v>10</v>
      </c>
      <c r="DN11" s="37">
        <f t="shared" si="34"/>
        <v>10</v>
      </c>
      <c r="DO11" s="37">
        <f t="shared" si="35"/>
        <v>10</v>
      </c>
      <c r="DP11" s="113">
        <f t="shared" si="36"/>
        <v>0</v>
      </c>
      <c r="DQ11" s="297">
        <v>20</v>
      </c>
      <c r="DR11" s="37">
        <f t="shared" si="38"/>
        <v>20</v>
      </c>
      <c r="DS11" s="297">
        <f t="shared" si="39"/>
        <v>0</v>
      </c>
      <c r="DT11" s="37">
        <f t="shared" si="40"/>
        <v>10</v>
      </c>
      <c r="DU11" s="37">
        <f t="shared" si="17"/>
        <v>10</v>
      </c>
      <c r="DV11" s="37">
        <f t="shared" si="17"/>
        <v>10</v>
      </c>
      <c r="DW11" s="37">
        <f t="shared" si="17"/>
        <v>10</v>
      </c>
      <c r="DX11" s="37">
        <f t="shared" si="17"/>
        <v>9</v>
      </c>
      <c r="DY11" s="37">
        <f t="shared" si="17"/>
        <v>10</v>
      </c>
      <c r="DZ11" s="37">
        <f t="shared" si="17"/>
        <v>10</v>
      </c>
      <c r="EA11" s="37">
        <f t="shared" si="41"/>
        <v>18</v>
      </c>
      <c r="EB11" s="37">
        <f t="shared" si="42"/>
        <v>20</v>
      </c>
      <c r="EC11" s="37">
        <f t="shared" si="43"/>
        <v>10</v>
      </c>
      <c r="ED11" s="37">
        <f t="shared" si="44"/>
        <v>10</v>
      </c>
      <c r="EE11" s="37">
        <f t="shared" si="45"/>
        <v>10</v>
      </c>
      <c r="EF11" s="37">
        <f t="shared" si="46"/>
        <v>0</v>
      </c>
      <c r="EG11" s="37">
        <f t="shared" si="47"/>
        <v>0</v>
      </c>
      <c r="EH11" s="113">
        <v>5</v>
      </c>
      <c r="EI11" s="297">
        <f t="shared" si="49"/>
        <v>8.3333333333333339</v>
      </c>
      <c r="EJ11" s="37">
        <f t="shared" si="50"/>
        <v>10</v>
      </c>
      <c r="EK11" s="113">
        <f t="shared" si="51"/>
        <v>9.1428571428571423</v>
      </c>
      <c r="EL11" s="37">
        <f>BI11*10</f>
        <v>10</v>
      </c>
      <c r="EM11" s="37">
        <f t="shared" si="52"/>
        <v>20</v>
      </c>
      <c r="EN11" s="37">
        <f t="shared" si="53"/>
        <v>1.9970257063947314</v>
      </c>
      <c r="EO11" s="37">
        <f t="shared" si="54"/>
        <v>10</v>
      </c>
      <c r="EP11" s="37">
        <f t="shared" si="55"/>
        <v>0.70630914137109646</v>
      </c>
      <c r="EQ11" s="37">
        <f t="shared" si="18"/>
        <v>10</v>
      </c>
      <c r="ER11" s="37">
        <f t="shared" si="18"/>
        <v>9.3902698109199072</v>
      </c>
      <c r="ES11" s="37">
        <f t="shared" si="18"/>
        <v>9.7587359863633374</v>
      </c>
      <c r="ET11" s="37">
        <f t="shared" si="18"/>
        <v>9.712765957446809</v>
      </c>
      <c r="EU11" s="37">
        <f t="shared" si="18"/>
        <v>9.8669554455445549</v>
      </c>
      <c r="EV11" s="37">
        <f t="shared" si="56"/>
        <v>10</v>
      </c>
      <c r="EW11" s="113">
        <f t="shared" si="57"/>
        <v>0</v>
      </c>
      <c r="EX11" s="113">
        <f t="shared" si="58"/>
        <v>0</v>
      </c>
      <c r="EY11" s="113">
        <f t="shared" si="59"/>
        <v>0</v>
      </c>
      <c r="EZ11" s="56">
        <f t="shared" si="60"/>
        <v>80</v>
      </c>
      <c r="FA11" s="43">
        <f t="shared" si="61"/>
        <v>10</v>
      </c>
      <c r="FB11" s="43">
        <f t="shared" si="62"/>
        <v>10</v>
      </c>
      <c r="FC11" s="43">
        <f t="shared" si="63"/>
        <v>10</v>
      </c>
      <c r="FD11" s="43">
        <f t="shared" si="64"/>
        <v>10</v>
      </c>
      <c r="FE11" s="43">
        <f t="shared" si="65"/>
        <v>10</v>
      </c>
      <c r="FF11" s="43">
        <f t="shared" si="66"/>
        <v>10</v>
      </c>
      <c r="FG11" s="43">
        <f t="shared" si="67"/>
        <v>10</v>
      </c>
      <c r="FH11" s="43">
        <f t="shared" si="68"/>
        <v>10</v>
      </c>
      <c r="FI11" s="94">
        <f t="shared" si="20"/>
        <v>37</v>
      </c>
      <c r="FJ11" s="94">
        <f t="shared" si="69"/>
        <v>60</v>
      </c>
      <c r="FK11" s="69">
        <v>35</v>
      </c>
      <c r="FL11" s="161">
        <f t="shared" si="70"/>
        <v>852.90825252423087</v>
      </c>
      <c r="FM11" s="263">
        <v>1003.5</v>
      </c>
      <c r="FN11" s="31" t="str">
        <f t="shared" si="21"/>
        <v>Tốt</v>
      </c>
      <c r="FO11" s="102"/>
      <c r="FP11" s="125"/>
      <c r="FQ11" s="102"/>
      <c r="FR11" s="102"/>
      <c r="FS11" s="102"/>
      <c r="FT11" s="102"/>
      <c r="FU11" s="102"/>
      <c r="FV11" s="102"/>
      <c r="FW11" s="102"/>
      <c r="FX11" s="102"/>
      <c r="FY11" s="102"/>
      <c r="FZ11" s="102"/>
      <c r="GA11" s="102"/>
      <c r="GB11" s="102"/>
      <c r="GC11" s="45"/>
      <c r="GD11" s="102"/>
      <c r="GE11" s="73"/>
      <c r="GF11" s="73"/>
      <c r="GG11" s="73"/>
      <c r="GH11" s="73"/>
      <c r="GI11" s="73"/>
      <c r="GJ11" s="73"/>
      <c r="GK11" s="73"/>
      <c r="GL11" s="74"/>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5"/>
      <c r="IC11" s="75"/>
      <c r="ID11" s="75"/>
      <c r="IE11" s="75"/>
      <c r="IF11" s="73"/>
      <c r="IG11" s="73"/>
      <c r="IH11" s="73"/>
      <c r="II11" s="73"/>
      <c r="IJ11" s="75"/>
      <c r="IK11" s="75"/>
      <c r="IL11" s="75"/>
      <c r="IM11" s="75"/>
      <c r="IN11" s="73"/>
      <c r="IO11" s="73"/>
      <c r="IP11" s="73"/>
      <c r="IQ11" s="73"/>
      <c r="IR11" s="73"/>
    </row>
    <row r="12" spans="1:252" x14ac:dyDescent="0.25">
      <c r="A12" s="294">
        <v>4</v>
      </c>
      <c r="B12" s="291" t="s">
        <v>38</v>
      </c>
      <c r="C12" s="46"/>
      <c r="D12" s="32">
        <v>1</v>
      </c>
      <c r="E12" s="32" t="s">
        <v>114</v>
      </c>
      <c r="F12" s="32" t="s">
        <v>114</v>
      </c>
      <c r="G12" s="32" t="s">
        <v>114</v>
      </c>
      <c r="H12" s="32" t="s">
        <v>114</v>
      </c>
      <c r="I12" s="32" t="s">
        <v>114</v>
      </c>
      <c r="J12" s="32" t="s">
        <v>114</v>
      </c>
      <c r="K12" s="32" t="s">
        <v>114</v>
      </c>
      <c r="L12" s="32" t="s">
        <v>114</v>
      </c>
      <c r="M12" s="32" t="s">
        <v>114</v>
      </c>
      <c r="N12" s="32" t="s">
        <v>114</v>
      </c>
      <c r="O12" s="32">
        <v>1</v>
      </c>
      <c r="P12" s="32">
        <v>1</v>
      </c>
      <c r="Q12" s="32">
        <v>1</v>
      </c>
      <c r="R12" s="32">
        <v>1</v>
      </c>
      <c r="S12" s="32">
        <v>1</v>
      </c>
      <c r="T12" s="32">
        <v>1</v>
      </c>
      <c r="U12" s="32">
        <v>1</v>
      </c>
      <c r="V12" s="32">
        <v>1</v>
      </c>
      <c r="W12" s="32">
        <v>1</v>
      </c>
      <c r="X12" s="8"/>
      <c r="Y12" s="34" t="s">
        <v>114</v>
      </c>
      <c r="Z12" s="36">
        <v>1</v>
      </c>
      <c r="AA12" s="34" t="s">
        <v>114</v>
      </c>
      <c r="AB12" s="36">
        <v>1</v>
      </c>
      <c r="AC12" s="36">
        <v>1</v>
      </c>
      <c r="AD12" s="36">
        <v>1</v>
      </c>
      <c r="AE12" s="36">
        <f>13/13</f>
        <v>1</v>
      </c>
      <c r="AF12" s="36">
        <v>1</v>
      </c>
      <c r="AG12" s="36">
        <v>1</v>
      </c>
      <c r="AH12" s="8"/>
      <c r="AI12" s="38">
        <f>254/254</f>
        <v>1</v>
      </c>
      <c r="AJ12" s="38">
        <f>6422/6422</f>
        <v>1</v>
      </c>
      <c r="AK12" s="38">
        <v>1</v>
      </c>
      <c r="AL12" s="38">
        <v>1</v>
      </c>
      <c r="AM12" s="38" t="s">
        <v>114</v>
      </c>
      <c r="AN12" s="117" t="s">
        <v>115</v>
      </c>
      <c r="AO12" s="38" t="s">
        <v>115</v>
      </c>
      <c r="AP12" s="111" t="s">
        <v>114</v>
      </c>
      <c r="AQ12" s="38">
        <v>1</v>
      </c>
      <c r="AR12" s="38">
        <v>1</v>
      </c>
      <c r="AS12" s="38">
        <v>1</v>
      </c>
      <c r="AT12" s="38">
        <v>1</v>
      </c>
      <c r="AU12" s="113">
        <v>1</v>
      </c>
      <c r="AV12" s="38">
        <v>1</v>
      </c>
      <c r="AW12" s="38">
        <v>1</v>
      </c>
      <c r="AX12" s="38">
        <v>1</v>
      </c>
      <c r="AY12" s="38" t="s">
        <v>115</v>
      </c>
      <c r="AZ12" s="38">
        <v>1</v>
      </c>
      <c r="BA12" s="38">
        <v>1</v>
      </c>
      <c r="BB12" s="38" t="s">
        <v>114</v>
      </c>
      <c r="BC12" s="37">
        <v>0</v>
      </c>
      <c r="BD12" s="38" t="s">
        <v>116</v>
      </c>
      <c r="BE12" s="38">
        <v>0.3</v>
      </c>
      <c r="BF12" s="111">
        <f>12/16</f>
        <v>0.75</v>
      </c>
      <c r="BG12" s="111">
        <f>9/13</f>
        <v>0.69230769230769229</v>
      </c>
      <c r="BH12" s="112">
        <f>8/13</f>
        <v>0.61538461538461542</v>
      </c>
      <c r="BI12" s="286">
        <v>0</v>
      </c>
      <c r="BJ12" s="38" t="s">
        <v>115</v>
      </c>
      <c r="BK12" s="38">
        <f>542/6422</f>
        <v>8.4397383992525693E-2</v>
      </c>
      <c r="BL12" s="38">
        <f>13/13</f>
        <v>1</v>
      </c>
      <c r="BM12" s="38">
        <f>2934/32669</f>
        <v>8.9809911536931034E-2</v>
      </c>
      <c r="BN12" s="38">
        <v>1</v>
      </c>
      <c r="BO12" s="39">
        <f>4192/6422</f>
        <v>0.65275615073185922</v>
      </c>
      <c r="BP12" s="39">
        <f>31505/32669</f>
        <v>0.96436989194649358</v>
      </c>
      <c r="BQ12" s="38">
        <f>542/542</f>
        <v>1</v>
      </c>
      <c r="BR12" s="38">
        <f>2805/2805</f>
        <v>1</v>
      </c>
      <c r="BS12" s="38" t="s">
        <v>114</v>
      </c>
      <c r="BT12" s="38">
        <v>0</v>
      </c>
      <c r="BU12" s="38">
        <v>0</v>
      </c>
      <c r="BV12" s="38">
        <v>0</v>
      </c>
      <c r="BW12" s="57"/>
      <c r="BX12" s="41" t="s">
        <v>114</v>
      </c>
      <c r="BY12" s="243" t="s">
        <v>116</v>
      </c>
      <c r="BZ12" s="41" t="s">
        <v>114</v>
      </c>
      <c r="CA12" s="41" t="s">
        <v>114</v>
      </c>
      <c r="CB12" s="41" t="s">
        <v>114</v>
      </c>
      <c r="CC12" s="41" t="s">
        <v>114</v>
      </c>
      <c r="CD12" s="41" t="s">
        <v>114</v>
      </c>
      <c r="CE12" s="41" t="s">
        <v>241</v>
      </c>
      <c r="CF12" s="231">
        <f t="shared" si="0"/>
        <v>200</v>
      </c>
      <c r="CG12" s="242">
        <f t="shared" si="1"/>
        <v>10</v>
      </c>
      <c r="CH12" s="242">
        <f t="shared" si="2"/>
        <v>10</v>
      </c>
      <c r="CI12" s="242">
        <f t="shared" si="3"/>
        <v>10</v>
      </c>
      <c r="CJ12" s="242">
        <f t="shared" si="4"/>
        <v>10</v>
      </c>
      <c r="CK12" s="242">
        <f t="shared" si="5"/>
        <v>10</v>
      </c>
      <c r="CL12" s="242">
        <f t="shared" si="6"/>
        <v>10</v>
      </c>
      <c r="CM12" s="242">
        <f t="shared" si="7"/>
        <v>10</v>
      </c>
      <c r="CN12" s="242">
        <f t="shared" si="8"/>
        <v>10</v>
      </c>
      <c r="CO12" s="242">
        <f t="shared" si="9"/>
        <v>10</v>
      </c>
      <c r="CP12" s="242">
        <f t="shared" si="10"/>
        <v>10</v>
      </c>
      <c r="CQ12" s="242">
        <f t="shared" si="11"/>
        <v>10</v>
      </c>
      <c r="CR12" s="242">
        <f t="shared" si="12"/>
        <v>10</v>
      </c>
      <c r="CS12" s="242">
        <f t="shared" si="13"/>
        <v>10</v>
      </c>
      <c r="CT12" s="242">
        <f t="shared" si="14"/>
        <v>10</v>
      </c>
      <c r="CU12" s="242">
        <f t="shared" si="14"/>
        <v>10</v>
      </c>
      <c r="CV12" s="242">
        <f t="shared" si="14"/>
        <v>10</v>
      </c>
      <c r="CW12" s="242">
        <f t="shared" si="14"/>
        <v>10</v>
      </c>
      <c r="CX12" s="242">
        <f t="shared" si="14"/>
        <v>10</v>
      </c>
      <c r="CY12" s="242">
        <f t="shared" si="14"/>
        <v>10</v>
      </c>
      <c r="CZ12" s="242">
        <f t="shared" si="14"/>
        <v>10</v>
      </c>
      <c r="DA12" s="42">
        <f t="shared" si="22"/>
        <v>90</v>
      </c>
      <c r="DB12" s="35">
        <f t="shared" si="23"/>
        <v>10</v>
      </c>
      <c r="DC12" s="35">
        <f t="shared" si="24"/>
        <v>10</v>
      </c>
      <c r="DD12" s="35">
        <f t="shared" si="15"/>
        <v>10</v>
      </c>
      <c r="DE12" s="35">
        <f t="shared" si="25"/>
        <v>10</v>
      </c>
      <c r="DF12" s="35">
        <f t="shared" si="26"/>
        <v>10</v>
      </c>
      <c r="DG12" s="35">
        <f t="shared" si="27"/>
        <v>10</v>
      </c>
      <c r="DH12" s="35">
        <f t="shared" si="28"/>
        <v>10</v>
      </c>
      <c r="DI12" s="35">
        <f t="shared" si="29"/>
        <v>10</v>
      </c>
      <c r="DJ12" s="35">
        <f t="shared" si="30"/>
        <v>10</v>
      </c>
      <c r="DK12" s="42">
        <f t="shared" si="31"/>
        <v>366.4902564590011</v>
      </c>
      <c r="DL12" s="37">
        <f t="shared" si="32"/>
        <v>10</v>
      </c>
      <c r="DM12" s="37">
        <f t="shared" si="33"/>
        <v>10</v>
      </c>
      <c r="DN12" s="37">
        <f t="shared" si="34"/>
        <v>10</v>
      </c>
      <c r="DO12" s="37">
        <f t="shared" si="35"/>
        <v>10</v>
      </c>
      <c r="DP12" s="37">
        <f t="shared" si="36"/>
        <v>20</v>
      </c>
      <c r="DQ12" s="37">
        <f t="shared" si="37"/>
        <v>40</v>
      </c>
      <c r="DR12" s="37">
        <f t="shared" si="38"/>
        <v>20</v>
      </c>
      <c r="DS12" s="113">
        <f t="shared" si="39"/>
        <v>0</v>
      </c>
      <c r="DT12" s="37">
        <f t="shared" si="40"/>
        <v>10</v>
      </c>
      <c r="DU12" s="37">
        <f t="shared" si="17"/>
        <v>10</v>
      </c>
      <c r="DV12" s="37">
        <f t="shared" si="17"/>
        <v>10</v>
      </c>
      <c r="DW12" s="37">
        <f t="shared" si="17"/>
        <v>10</v>
      </c>
      <c r="DX12" s="113">
        <v>5</v>
      </c>
      <c r="DY12" s="37">
        <f t="shared" si="17"/>
        <v>10</v>
      </c>
      <c r="DZ12" s="37">
        <f t="shared" si="17"/>
        <v>10</v>
      </c>
      <c r="EA12" s="37">
        <f t="shared" si="41"/>
        <v>20</v>
      </c>
      <c r="EB12" s="37">
        <f t="shared" si="42"/>
        <v>20</v>
      </c>
      <c r="EC12" s="37">
        <f t="shared" si="43"/>
        <v>10</v>
      </c>
      <c r="ED12" s="37">
        <f t="shared" si="44"/>
        <v>10</v>
      </c>
      <c r="EE12" s="37">
        <f t="shared" si="45"/>
        <v>10</v>
      </c>
      <c r="EF12" s="37">
        <f t="shared" si="46"/>
        <v>0</v>
      </c>
      <c r="EG12" s="37">
        <f t="shared" si="47"/>
        <v>0</v>
      </c>
      <c r="EH12" s="37">
        <f t="shared" si="48"/>
        <v>3</v>
      </c>
      <c r="EI12" s="113">
        <f t="shared" si="49"/>
        <v>7.5</v>
      </c>
      <c r="EJ12" s="113">
        <f t="shared" si="50"/>
        <v>6.9230769230769234</v>
      </c>
      <c r="EK12" s="113">
        <f t="shared" si="51"/>
        <v>6.1538461538461542</v>
      </c>
      <c r="EL12" s="113">
        <v>0</v>
      </c>
      <c r="EM12" s="37">
        <f t="shared" si="52"/>
        <v>20</v>
      </c>
      <c r="EN12" s="37">
        <f t="shared" si="53"/>
        <v>0.84397383992525699</v>
      </c>
      <c r="EO12" s="37">
        <f t="shared" si="54"/>
        <v>10</v>
      </c>
      <c r="EP12" s="37">
        <f t="shared" si="55"/>
        <v>0.89809911536931031</v>
      </c>
      <c r="EQ12" s="37">
        <f t="shared" si="18"/>
        <v>10</v>
      </c>
      <c r="ER12" s="37">
        <f t="shared" si="18"/>
        <v>6.527561507318592</v>
      </c>
      <c r="ES12" s="37">
        <f t="shared" si="18"/>
        <v>9.643698919464935</v>
      </c>
      <c r="ET12" s="37">
        <f t="shared" si="18"/>
        <v>10</v>
      </c>
      <c r="EU12" s="37">
        <f t="shared" si="18"/>
        <v>10</v>
      </c>
      <c r="EV12" s="37">
        <f t="shared" si="56"/>
        <v>10</v>
      </c>
      <c r="EW12" s="37">
        <f t="shared" si="57"/>
        <v>0</v>
      </c>
      <c r="EX12" s="37">
        <f t="shared" si="58"/>
        <v>0</v>
      </c>
      <c r="EY12" s="37">
        <f t="shared" si="59"/>
        <v>0</v>
      </c>
      <c r="EZ12" s="56">
        <f t="shared" si="60"/>
        <v>70</v>
      </c>
      <c r="FA12" s="43">
        <f t="shared" si="61"/>
        <v>10</v>
      </c>
      <c r="FB12" s="265">
        <f t="shared" si="62"/>
        <v>0</v>
      </c>
      <c r="FC12" s="43">
        <f t="shared" si="63"/>
        <v>10</v>
      </c>
      <c r="FD12" s="43">
        <f t="shared" si="64"/>
        <v>10</v>
      </c>
      <c r="FE12" s="43">
        <f t="shared" si="65"/>
        <v>10</v>
      </c>
      <c r="FF12" s="43">
        <f t="shared" si="66"/>
        <v>10</v>
      </c>
      <c r="FG12" s="43">
        <f t="shared" si="67"/>
        <v>10</v>
      </c>
      <c r="FH12" s="43">
        <f t="shared" si="68"/>
        <v>10</v>
      </c>
      <c r="FI12" s="94">
        <f t="shared" si="20"/>
        <v>39.5</v>
      </c>
      <c r="FJ12" s="94">
        <f t="shared" si="69"/>
        <v>80</v>
      </c>
      <c r="FK12" s="69">
        <v>20</v>
      </c>
      <c r="FL12" s="161">
        <f t="shared" si="70"/>
        <v>865.9902564590011</v>
      </c>
      <c r="FM12" s="263">
        <v>950.1</v>
      </c>
      <c r="FN12" s="31" t="str">
        <f t="shared" si="21"/>
        <v>Tốt</v>
      </c>
      <c r="FO12" s="102"/>
      <c r="FP12" s="125"/>
      <c r="FQ12" s="102"/>
      <c r="FR12" s="102"/>
      <c r="FS12" s="102"/>
      <c r="FT12" s="102"/>
      <c r="FU12" s="102"/>
      <c r="FV12" s="102"/>
      <c r="FW12" s="102"/>
      <c r="FX12" s="102"/>
      <c r="FY12" s="102"/>
      <c r="FZ12" s="102"/>
      <c r="GA12" s="102"/>
      <c r="GB12" s="102"/>
      <c r="GC12" s="45"/>
      <c r="GD12" s="102"/>
      <c r="GE12" s="73"/>
      <c r="GF12" s="73"/>
      <c r="GG12" s="73"/>
      <c r="GH12" s="73"/>
      <c r="GI12" s="73"/>
      <c r="GJ12" s="73"/>
      <c r="GK12" s="73"/>
      <c r="GL12" s="74"/>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5"/>
      <c r="IC12" s="75"/>
      <c r="ID12" s="75"/>
      <c r="IE12" s="75"/>
      <c r="IF12" s="73"/>
      <c r="IG12" s="73"/>
      <c r="IH12" s="73"/>
      <c r="II12" s="73"/>
      <c r="IJ12" s="75"/>
      <c r="IK12" s="75"/>
      <c r="IL12" s="75"/>
      <c r="IM12" s="75"/>
      <c r="IN12" s="73"/>
      <c r="IO12" s="73"/>
      <c r="IP12" s="73"/>
      <c r="IQ12" s="73"/>
      <c r="IR12" s="73"/>
    </row>
    <row r="13" spans="1:252" x14ac:dyDescent="0.25">
      <c r="A13" s="294">
        <v>5</v>
      </c>
      <c r="B13" s="293" t="s">
        <v>39</v>
      </c>
      <c r="C13" s="46"/>
      <c r="D13" s="32">
        <v>1</v>
      </c>
      <c r="E13" s="32" t="s">
        <v>114</v>
      </c>
      <c r="F13" s="32" t="s">
        <v>114</v>
      </c>
      <c r="G13" s="32" t="s">
        <v>114</v>
      </c>
      <c r="H13" s="32" t="s">
        <v>114</v>
      </c>
      <c r="I13" s="32" t="s">
        <v>114</v>
      </c>
      <c r="J13" s="32" t="s">
        <v>114</v>
      </c>
      <c r="K13" s="32" t="s">
        <v>114</v>
      </c>
      <c r="L13" s="32" t="s">
        <v>114</v>
      </c>
      <c r="M13" s="32" t="s">
        <v>114</v>
      </c>
      <c r="N13" s="32" t="s">
        <v>114</v>
      </c>
      <c r="O13" s="32">
        <v>1</v>
      </c>
      <c r="P13" s="32">
        <v>1</v>
      </c>
      <c r="Q13" s="32">
        <v>1</v>
      </c>
      <c r="R13" s="32">
        <v>1</v>
      </c>
      <c r="S13" s="32">
        <v>1</v>
      </c>
      <c r="T13" s="32">
        <v>1</v>
      </c>
      <c r="U13" s="32">
        <v>1</v>
      </c>
      <c r="V13" s="32">
        <v>1</v>
      </c>
      <c r="W13" s="32">
        <v>1</v>
      </c>
      <c r="X13" s="8"/>
      <c r="Y13" s="34" t="s">
        <v>114</v>
      </c>
      <c r="Z13" s="36">
        <v>1</v>
      </c>
      <c r="AA13" s="34" t="s">
        <v>114</v>
      </c>
      <c r="AB13" s="36">
        <v>1</v>
      </c>
      <c r="AC13" s="36">
        <v>1</v>
      </c>
      <c r="AD13" s="36">
        <v>1</v>
      </c>
      <c r="AE13" s="36">
        <v>1</v>
      </c>
      <c r="AF13" s="36">
        <v>1</v>
      </c>
      <c r="AG13" s="36">
        <v>1</v>
      </c>
      <c r="AH13" s="8"/>
      <c r="AI13" s="38">
        <f>260/260</f>
        <v>1</v>
      </c>
      <c r="AJ13" s="38">
        <f>3326/3326</f>
        <v>1</v>
      </c>
      <c r="AK13" s="38">
        <f>15/15</f>
        <v>1</v>
      </c>
      <c r="AL13" s="38">
        <f>157/157</f>
        <v>1</v>
      </c>
      <c r="AM13" s="117" t="s">
        <v>114</v>
      </c>
      <c r="AN13" s="117" t="s">
        <v>115</v>
      </c>
      <c r="AO13" s="38" t="s">
        <v>115</v>
      </c>
      <c r="AP13" s="38" t="s">
        <v>115</v>
      </c>
      <c r="AQ13" s="38">
        <v>1</v>
      </c>
      <c r="AR13" s="38">
        <v>1</v>
      </c>
      <c r="AS13" s="38">
        <v>1</v>
      </c>
      <c r="AT13" s="38">
        <v>1</v>
      </c>
      <c r="AU13" s="326">
        <v>1</v>
      </c>
      <c r="AV13" s="38">
        <f>7/7</f>
        <v>1</v>
      </c>
      <c r="AW13" s="38">
        <v>1</v>
      </c>
      <c r="AX13" s="38">
        <f>9512/9512</f>
        <v>1</v>
      </c>
      <c r="AY13" s="38" t="s">
        <v>115</v>
      </c>
      <c r="AZ13" s="38">
        <v>1</v>
      </c>
      <c r="BA13" s="38">
        <v>1</v>
      </c>
      <c r="BB13" s="38" t="s">
        <v>114</v>
      </c>
      <c r="BC13" s="37">
        <v>0</v>
      </c>
      <c r="BD13" s="303" t="s">
        <v>116</v>
      </c>
      <c r="BE13" s="38">
        <v>1</v>
      </c>
      <c r="BF13" s="111">
        <f>34/37</f>
        <v>0.91891891891891897</v>
      </c>
      <c r="BG13" s="38">
        <f>15/15</f>
        <v>1</v>
      </c>
      <c r="BH13" s="111">
        <f>36/39</f>
        <v>0.92307692307692313</v>
      </c>
      <c r="BI13" s="38">
        <v>1</v>
      </c>
      <c r="BJ13" s="38" t="s">
        <v>115</v>
      </c>
      <c r="BK13" s="38">
        <f>1405/3326</f>
        <v>0.42242934455802766</v>
      </c>
      <c r="BL13" s="38">
        <f>15/15</f>
        <v>1</v>
      </c>
      <c r="BM13" s="38">
        <f>2993/13898</f>
        <v>0.21535472729889193</v>
      </c>
      <c r="BN13" s="38">
        <f>15/15</f>
        <v>1</v>
      </c>
      <c r="BO13" s="39">
        <f>3200/3326</f>
        <v>0.96211665664461821</v>
      </c>
      <c r="BP13" s="39">
        <f>13636/13902</f>
        <v>0.98086606243705943</v>
      </c>
      <c r="BQ13" s="38">
        <f>1405/1405</f>
        <v>1</v>
      </c>
      <c r="BR13" s="38">
        <f>2993/2993</f>
        <v>1</v>
      </c>
      <c r="BS13" s="38" t="s">
        <v>114</v>
      </c>
      <c r="BT13" s="111">
        <v>0</v>
      </c>
      <c r="BU13" s="111">
        <v>0</v>
      </c>
      <c r="BV13" s="111">
        <v>0</v>
      </c>
      <c r="BW13" s="57"/>
      <c r="BX13" s="41" t="s">
        <v>114</v>
      </c>
      <c r="BY13" s="243" t="s">
        <v>116</v>
      </c>
      <c r="BZ13" s="41" t="s">
        <v>114</v>
      </c>
      <c r="CA13" s="41" t="s">
        <v>114</v>
      </c>
      <c r="CB13" s="41" t="s">
        <v>114</v>
      </c>
      <c r="CC13" s="41" t="s">
        <v>114</v>
      </c>
      <c r="CD13" s="41" t="s">
        <v>114</v>
      </c>
      <c r="CE13" s="41" t="s">
        <v>241</v>
      </c>
      <c r="CF13" s="231">
        <f t="shared" si="0"/>
        <v>200</v>
      </c>
      <c r="CG13" s="242">
        <f t="shared" si="1"/>
        <v>10</v>
      </c>
      <c r="CH13" s="242">
        <f t="shared" si="2"/>
        <v>10</v>
      </c>
      <c r="CI13" s="242">
        <f t="shared" si="3"/>
        <v>10</v>
      </c>
      <c r="CJ13" s="242">
        <f t="shared" si="4"/>
        <v>10</v>
      </c>
      <c r="CK13" s="242">
        <f t="shared" si="5"/>
        <v>10</v>
      </c>
      <c r="CL13" s="242">
        <f t="shared" si="6"/>
        <v>10</v>
      </c>
      <c r="CM13" s="242">
        <f t="shared" si="7"/>
        <v>10</v>
      </c>
      <c r="CN13" s="242">
        <f t="shared" si="8"/>
        <v>10</v>
      </c>
      <c r="CO13" s="242">
        <f t="shared" si="9"/>
        <v>10</v>
      </c>
      <c r="CP13" s="242">
        <f t="shared" si="10"/>
        <v>10</v>
      </c>
      <c r="CQ13" s="242">
        <f t="shared" si="11"/>
        <v>10</v>
      </c>
      <c r="CR13" s="242">
        <f t="shared" si="12"/>
        <v>10</v>
      </c>
      <c r="CS13" s="242">
        <f t="shared" si="13"/>
        <v>10</v>
      </c>
      <c r="CT13" s="242">
        <f t="shared" si="14"/>
        <v>10</v>
      </c>
      <c r="CU13" s="242">
        <f t="shared" si="14"/>
        <v>10</v>
      </c>
      <c r="CV13" s="242">
        <f t="shared" si="14"/>
        <v>10</v>
      </c>
      <c r="CW13" s="242">
        <f t="shared" si="14"/>
        <v>10</v>
      </c>
      <c r="CX13" s="242">
        <f t="shared" si="14"/>
        <v>10</v>
      </c>
      <c r="CY13" s="242">
        <f t="shared" si="14"/>
        <v>10</v>
      </c>
      <c r="CZ13" s="242">
        <f t="shared" si="14"/>
        <v>10</v>
      </c>
      <c r="DA13" s="42">
        <f t="shared" si="22"/>
        <v>90</v>
      </c>
      <c r="DB13" s="35">
        <f t="shared" si="23"/>
        <v>10</v>
      </c>
      <c r="DC13" s="35">
        <f t="shared" si="24"/>
        <v>10</v>
      </c>
      <c r="DD13" s="35">
        <f t="shared" si="15"/>
        <v>10</v>
      </c>
      <c r="DE13" s="35">
        <f t="shared" si="25"/>
        <v>10</v>
      </c>
      <c r="DF13" s="35">
        <f t="shared" si="26"/>
        <v>10</v>
      </c>
      <c r="DG13" s="35">
        <f t="shared" si="27"/>
        <v>10</v>
      </c>
      <c r="DH13" s="35">
        <f t="shared" si="28"/>
        <v>10</v>
      </c>
      <c r="DI13" s="35">
        <f t="shared" si="29"/>
        <v>10</v>
      </c>
      <c r="DJ13" s="35">
        <f t="shared" si="30"/>
        <v>10</v>
      </c>
      <c r="DK13" s="42">
        <f t="shared" si="31"/>
        <v>419.22762632934433</v>
      </c>
      <c r="DL13" s="37">
        <f t="shared" si="32"/>
        <v>10</v>
      </c>
      <c r="DM13" s="37">
        <f t="shared" si="33"/>
        <v>10</v>
      </c>
      <c r="DN13" s="37">
        <f t="shared" si="34"/>
        <v>10</v>
      </c>
      <c r="DO13" s="37">
        <f t="shared" si="35"/>
        <v>10</v>
      </c>
      <c r="DP13" s="37">
        <f t="shared" si="36"/>
        <v>20</v>
      </c>
      <c r="DQ13" s="37">
        <f t="shared" si="37"/>
        <v>40</v>
      </c>
      <c r="DR13" s="37">
        <f t="shared" si="38"/>
        <v>20</v>
      </c>
      <c r="DS13" s="37">
        <f t="shared" si="39"/>
        <v>20</v>
      </c>
      <c r="DT13" s="37">
        <f t="shared" si="40"/>
        <v>10</v>
      </c>
      <c r="DU13" s="37">
        <f t="shared" si="17"/>
        <v>10</v>
      </c>
      <c r="DV13" s="37">
        <f t="shared" si="17"/>
        <v>10</v>
      </c>
      <c r="DW13" s="37">
        <f t="shared" si="17"/>
        <v>10</v>
      </c>
      <c r="DX13" s="297">
        <v>5</v>
      </c>
      <c r="DY13" s="37">
        <f t="shared" si="17"/>
        <v>10</v>
      </c>
      <c r="DZ13" s="37">
        <f t="shared" si="17"/>
        <v>10</v>
      </c>
      <c r="EA13" s="37">
        <f t="shared" si="41"/>
        <v>20</v>
      </c>
      <c r="EB13" s="37">
        <f t="shared" si="42"/>
        <v>20</v>
      </c>
      <c r="EC13" s="37">
        <f t="shared" si="43"/>
        <v>10</v>
      </c>
      <c r="ED13" s="37">
        <f t="shared" si="44"/>
        <v>10</v>
      </c>
      <c r="EE13" s="37">
        <f t="shared" si="45"/>
        <v>10</v>
      </c>
      <c r="EF13" s="37">
        <f t="shared" si="46"/>
        <v>0</v>
      </c>
      <c r="EG13" s="297">
        <f t="shared" si="47"/>
        <v>0</v>
      </c>
      <c r="EH13" s="37">
        <f t="shared" si="48"/>
        <v>10</v>
      </c>
      <c r="EI13" s="113">
        <f t="shared" si="49"/>
        <v>9.1891891891891895</v>
      </c>
      <c r="EJ13" s="37">
        <f t="shared" si="50"/>
        <v>10</v>
      </c>
      <c r="EK13" s="113">
        <f t="shared" si="51"/>
        <v>9.2307692307692317</v>
      </c>
      <c r="EL13" s="37">
        <f t="shared" ref="EL13:EL16" si="71">BI13*10</f>
        <v>10</v>
      </c>
      <c r="EM13" s="37">
        <f t="shared" si="52"/>
        <v>20</v>
      </c>
      <c r="EN13" s="37">
        <f t="shared" si="53"/>
        <v>4.224293445580277</v>
      </c>
      <c r="EO13" s="37">
        <f t="shared" si="54"/>
        <v>10</v>
      </c>
      <c r="EP13" s="37">
        <f t="shared" si="55"/>
        <v>2.1535472729889191</v>
      </c>
      <c r="EQ13" s="37">
        <f t="shared" si="18"/>
        <v>10</v>
      </c>
      <c r="ER13" s="37">
        <f>BO13*10</f>
        <v>9.6211665664461812</v>
      </c>
      <c r="ES13" s="37">
        <f>BP13*10</f>
        <v>9.808660624370594</v>
      </c>
      <c r="ET13" s="37">
        <f t="shared" si="18"/>
        <v>10</v>
      </c>
      <c r="EU13" s="37">
        <f t="shared" si="18"/>
        <v>10</v>
      </c>
      <c r="EV13" s="37">
        <f t="shared" si="56"/>
        <v>10</v>
      </c>
      <c r="EW13" s="113">
        <f t="shared" si="57"/>
        <v>0</v>
      </c>
      <c r="EX13" s="113">
        <f t="shared" si="58"/>
        <v>0</v>
      </c>
      <c r="EY13" s="113">
        <f t="shared" si="59"/>
        <v>0</v>
      </c>
      <c r="EZ13" s="56">
        <f t="shared" si="60"/>
        <v>70</v>
      </c>
      <c r="FA13" s="43">
        <f t="shared" si="61"/>
        <v>10</v>
      </c>
      <c r="FB13" s="265">
        <f t="shared" si="62"/>
        <v>0</v>
      </c>
      <c r="FC13" s="43">
        <f t="shared" si="63"/>
        <v>10</v>
      </c>
      <c r="FD13" s="43">
        <f t="shared" si="64"/>
        <v>10</v>
      </c>
      <c r="FE13" s="43">
        <f t="shared" si="65"/>
        <v>10</v>
      </c>
      <c r="FF13" s="43">
        <f t="shared" si="66"/>
        <v>10</v>
      </c>
      <c r="FG13" s="43">
        <f t="shared" si="67"/>
        <v>10</v>
      </c>
      <c r="FH13" s="43">
        <f t="shared" si="68"/>
        <v>10</v>
      </c>
      <c r="FI13" s="94">
        <f t="shared" si="20"/>
        <v>36</v>
      </c>
      <c r="FJ13" s="94">
        <f t="shared" si="69"/>
        <v>70</v>
      </c>
      <c r="FK13" s="69">
        <f>10+5+5+10</f>
        <v>30</v>
      </c>
      <c r="FL13" s="161">
        <f t="shared" si="70"/>
        <v>915.22762632934428</v>
      </c>
      <c r="FM13" s="263">
        <v>1025.8</v>
      </c>
      <c r="FN13" s="31" t="str">
        <f t="shared" si="21"/>
        <v>Tốt</v>
      </c>
      <c r="FO13" s="102"/>
      <c r="FP13" s="130"/>
      <c r="FQ13" s="102"/>
      <c r="FR13" s="102"/>
      <c r="FS13" s="102"/>
      <c r="FT13" s="102"/>
      <c r="FU13" s="102"/>
      <c r="FV13" s="102"/>
      <c r="FW13" s="102"/>
      <c r="FX13" s="102"/>
      <c r="FY13" s="102"/>
      <c r="FZ13" s="102"/>
      <c r="GA13" s="102"/>
      <c r="GB13" s="102"/>
      <c r="GC13" s="45"/>
      <c r="GD13" s="102"/>
      <c r="GE13" s="73"/>
      <c r="GF13" s="73"/>
      <c r="GG13" s="73"/>
      <c r="GH13" s="73"/>
      <c r="GI13" s="73"/>
      <c r="GJ13" s="73"/>
      <c r="GK13" s="73"/>
      <c r="GL13" s="74"/>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5"/>
      <c r="IC13" s="75"/>
      <c r="ID13" s="75"/>
      <c r="IE13" s="75"/>
      <c r="IF13" s="73"/>
      <c r="IG13" s="73"/>
      <c r="IH13" s="73"/>
      <c r="II13" s="73"/>
      <c r="IJ13" s="75"/>
      <c r="IK13" s="75"/>
      <c r="IL13" s="75"/>
      <c r="IM13" s="75"/>
      <c r="IN13" s="73"/>
      <c r="IO13" s="73"/>
      <c r="IP13" s="73"/>
      <c r="IQ13" s="73"/>
      <c r="IR13" s="73"/>
    </row>
    <row r="14" spans="1:252" x14ac:dyDescent="0.25">
      <c r="A14" s="294">
        <v>6</v>
      </c>
      <c r="B14" s="292" t="s">
        <v>40</v>
      </c>
      <c r="C14" s="40"/>
      <c r="D14" s="32">
        <v>1</v>
      </c>
      <c r="E14" s="32" t="s">
        <v>114</v>
      </c>
      <c r="F14" s="32" t="s">
        <v>114</v>
      </c>
      <c r="G14" s="32" t="s">
        <v>114</v>
      </c>
      <c r="H14" s="32" t="s">
        <v>114</v>
      </c>
      <c r="I14" s="32" t="s">
        <v>114</v>
      </c>
      <c r="J14" s="32" t="s">
        <v>114</v>
      </c>
      <c r="K14" s="32" t="s">
        <v>114</v>
      </c>
      <c r="L14" s="32" t="s">
        <v>114</v>
      </c>
      <c r="M14" s="32" t="s">
        <v>114</v>
      </c>
      <c r="N14" s="32" t="s">
        <v>114</v>
      </c>
      <c r="O14" s="32">
        <v>1</v>
      </c>
      <c r="P14" s="32">
        <v>1</v>
      </c>
      <c r="Q14" s="32">
        <v>1</v>
      </c>
      <c r="R14" s="32">
        <v>1</v>
      </c>
      <c r="S14" s="32">
        <v>1</v>
      </c>
      <c r="T14" s="32">
        <v>1</v>
      </c>
      <c r="U14" s="32">
        <v>1</v>
      </c>
      <c r="V14" s="32">
        <v>1</v>
      </c>
      <c r="W14" s="32">
        <v>1</v>
      </c>
      <c r="X14" s="8"/>
      <c r="Y14" s="34" t="s">
        <v>114</v>
      </c>
      <c r="Z14" s="36">
        <v>1</v>
      </c>
      <c r="AA14" s="34" t="s">
        <v>114</v>
      </c>
      <c r="AB14" s="36">
        <v>1</v>
      </c>
      <c r="AC14" s="36">
        <v>1</v>
      </c>
      <c r="AD14" s="36">
        <v>1</v>
      </c>
      <c r="AE14" s="36">
        <f>27/27</f>
        <v>1</v>
      </c>
      <c r="AF14" s="36">
        <v>1</v>
      </c>
      <c r="AG14" s="36">
        <v>1</v>
      </c>
      <c r="AH14" s="8"/>
      <c r="AI14" s="38">
        <f>262/262</f>
        <v>1</v>
      </c>
      <c r="AJ14" s="38">
        <f>12513/12513</f>
        <v>1</v>
      </c>
      <c r="AK14" s="38">
        <v>1</v>
      </c>
      <c r="AL14" s="38">
        <v>1</v>
      </c>
      <c r="AM14" s="117" t="s">
        <v>114</v>
      </c>
      <c r="AN14" s="117" t="s">
        <v>115</v>
      </c>
      <c r="AO14" s="38" t="s">
        <v>115</v>
      </c>
      <c r="AP14" s="303" t="s">
        <v>114</v>
      </c>
      <c r="AQ14" s="38">
        <v>1</v>
      </c>
      <c r="AR14" s="38">
        <v>1</v>
      </c>
      <c r="AS14" s="38">
        <v>1</v>
      </c>
      <c r="AT14" s="38">
        <v>1</v>
      </c>
      <c r="AU14" s="285">
        <v>0.5</v>
      </c>
      <c r="AV14" s="38">
        <v>1</v>
      </c>
      <c r="AW14" s="38">
        <v>1</v>
      </c>
      <c r="AX14" s="38">
        <v>1</v>
      </c>
      <c r="AY14" s="38" t="s">
        <v>115</v>
      </c>
      <c r="AZ14" s="38">
        <v>1</v>
      </c>
      <c r="BA14" s="38">
        <v>1</v>
      </c>
      <c r="BB14" s="38" t="s">
        <v>114</v>
      </c>
      <c r="BC14" s="37">
        <v>0</v>
      </c>
      <c r="BD14" s="38" t="s">
        <v>116</v>
      </c>
      <c r="BE14" s="38">
        <v>1</v>
      </c>
      <c r="BF14" s="111">
        <f>18/23</f>
        <v>0.78260869565217395</v>
      </c>
      <c r="BG14" s="38">
        <v>1</v>
      </c>
      <c r="BH14" s="38">
        <v>1</v>
      </c>
      <c r="BI14" s="285">
        <v>1</v>
      </c>
      <c r="BJ14" s="111" t="s">
        <v>248</v>
      </c>
      <c r="BK14" s="112">
        <f>378/12323</f>
        <v>3.0674348778706485E-2</v>
      </c>
      <c r="BL14" s="38">
        <f>27/27</f>
        <v>1</v>
      </c>
      <c r="BM14" s="38">
        <f>4714/37579</f>
        <v>0.1254424013411746</v>
      </c>
      <c r="BN14" s="38">
        <f>10/10</f>
        <v>1</v>
      </c>
      <c r="BO14" s="38">
        <f>9655/12323</f>
        <v>0.78349427899050561</v>
      </c>
      <c r="BP14" s="38">
        <f>37151/37579</f>
        <v>0.98861066020915933</v>
      </c>
      <c r="BQ14" s="38">
        <f>375/375</f>
        <v>1</v>
      </c>
      <c r="BR14" s="38">
        <f>4714/4714</f>
        <v>1</v>
      </c>
      <c r="BS14" s="38" t="s">
        <v>114</v>
      </c>
      <c r="BT14" s="38">
        <v>0</v>
      </c>
      <c r="BU14" s="38">
        <v>0</v>
      </c>
      <c r="BV14" s="38">
        <v>0</v>
      </c>
      <c r="BW14" s="57"/>
      <c r="BX14" s="41" t="s">
        <v>114</v>
      </c>
      <c r="BY14" s="41" t="s">
        <v>114</v>
      </c>
      <c r="BZ14" s="41" t="s">
        <v>114</v>
      </c>
      <c r="CA14" s="41" t="s">
        <v>114</v>
      </c>
      <c r="CB14" s="41" t="s">
        <v>114</v>
      </c>
      <c r="CC14" s="41" t="s">
        <v>114</v>
      </c>
      <c r="CD14" s="41" t="s">
        <v>114</v>
      </c>
      <c r="CE14" s="41" t="s">
        <v>241</v>
      </c>
      <c r="CF14" s="231">
        <f t="shared" si="0"/>
        <v>200</v>
      </c>
      <c r="CG14" s="242">
        <f t="shared" si="1"/>
        <v>10</v>
      </c>
      <c r="CH14" s="242">
        <f t="shared" si="2"/>
        <v>10</v>
      </c>
      <c r="CI14" s="242">
        <f t="shared" si="3"/>
        <v>10</v>
      </c>
      <c r="CJ14" s="242">
        <f t="shared" si="4"/>
        <v>10</v>
      </c>
      <c r="CK14" s="242">
        <f t="shared" si="5"/>
        <v>10</v>
      </c>
      <c r="CL14" s="242">
        <f t="shared" si="6"/>
        <v>10</v>
      </c>
      <c r="CM14" s="242">
        <f t="shared" si="7"/>
        <v>10</v>
      </c>
      <c r="CN14" s="242">
        <f t="shared" si="8"/>
        <v>10</v>
      </c>
      <c r="CO14" s="242">
        <f t="shared" si="9"/>
        <v>10</v>
      </c>
      <c r="CP14" s="242">
        <f t="shared" si="10"/>
        <v>10</v>
      </c>
      <c r="CQ14" s="242">
        <f t="shared" si="11"/>
        <v>10</v>
      </c>
      <c r="CR14" s="242">
        <f t="shared" si="12"/>
        <v>10</v>
      </c>
      <c r="CS14" s="242">
        <f t="shared" si="13"/>
        <v>10</v>
      </c>
      <c r="CT14" s="242">
        <f t="shared" si="14"/>
        <v>10</v>
      </c>
      <c r="CU14" s="242">
        <f t="shared" si="14"/>
        <v>10</v>
      </c>
      <c r="CV14" s="242">
        <f t="shared" si="14"/>
        <v>10</v>
      </c>
      <c r="CW14" s="242">
        <f t="shared" si="14"/>
        <v>10</v>
      </c>
      <c r="CX14" s="242">
        <f t="shared" si="14"/>
        <v>10</v>
      </c>
      <c r="CY14" s="242">
        <f t="shared" si="14"/>
        <v>10</v>
      </c>
      <c r="CZ14" s="242">
        <f t="shared" si="14"/>
        <v>10</v>
      </c>
      <c r="DA14" s="42">
        <f t="shared" si="22"/>
        <v>90</v>
      </c>
      <c r="DB14" s="35">
        <f t="shared" si="23"/>
        <v>10</v>
      </c>
      <c r="DC14" s="35">
        <f t="shared" si="24"/>
        <v>10</v>
      </c>
      <c r="DD14" s="35">
        <f t="shared" si="15"/>
        <v>10</v>
      </c>
      <c r="DE14" s="35">
        <f t="shared" si="25"/>
        <v>10</v>
      </c>
      <c r="DF14" s="35">
        <f t="shared" si="26"/>
        <v>10</v>
      </c>
      <c r="DG14" s="35">
        <f t="shared" si="27"/>
        <v>10</v>
      </c>
      <c r="DH14" s="35">
        <f t="shared" si="28"/>
        <v>10</v>
      </c>
      <c r="DI14" s="35">
        <f t="shared" si="29"/>
        <v>10</v>
      </c>
      <c r="DJ14" s="35">
        <f t="shared" si="30"/>
        <v>10</v>
      </c>
      <c r="DK14" s="42">
        <f t="shared" si="31"/>
        <v>382.10830384971717</v>
      </c>
      <c r="DL14" s="37">
        <f t="shared" si="32"/>
        <v>10</v>
      </c>
      <c r="DM14" s="37">
        <f t="shared" si="33"/>
        <v>10</v>
      </c>
      <c r="DN14" s="37">
        <f t="shared" si="34"/>
        <v>10</v>
      </c>
      <c r="DO14" s="37">
        <f t="shared" si="35"/>
        <v>10</v>
      </c>
      <c r="DP14" s="37">
        <f t="shared" si="36"/>
        <v>20</v>
      </c>
      <c r="DQ14" s="37">
        <f t="shared" si="37"/>
        <v>40</v>
      </c>
      <c r="DR14" s="37">
        <f t="shared" si="38"/>
        <v>20</v>
      </c>
      <c r="DS14" s="297">
        <f t="shared" si="39"/>
        <v>0</v>
      </c>
      <c r="DT14" s="37">
        <f t="shared" si="40"/>
        <v>10</v>
      </c>
      <c r="DU14" s="37">
        <f t="shared" si="17"/>
        <v>10</v>
      </c>
      <c r="DV14" s="37">
        <f t="shared" si="17"/>
        <v>10</v>
      </c>
      <c r="DW14" s="37">
        <f t="shared" si="17"/>
        <v>10</v>
      </c>
      <c r="DX14" s="37">
        <f t="shared" si="17"/>
        <v>5</v>
      </c>
      <c r="DY14" s="37">
        <f t="shared" si="17"/>
        <v>10</v>
      </c>
      <c r="DZ14" s="37">
        <f t="shared" si="17"/>
        <v>10</v>
      </c>
      <c r="EA14" s="37">
        <f t="shared" si="41"/>
        <v>20</v>
      </c>
      <c r="EB14" s="37">
        <f t="shared" si="42"/>
        <v>20</v>
      </c>
      <c r="EC14" s="37">
        <f t="shared" si="43"/>
        <v>10</v>
      </c>
      <c r="ED14" s="37">
        <f t="shared" si="44"/>
        <v>10</v>
      </c>
      <c r="EE14" s="37">
        <f t="shared" si="45"/>
        <v>10</v>
      </c>
      <c r="EF14" s="37">
        <f t="shared" si="46"/>
        <v>0</v>
      </c>
      <c r="EG14" s="37">
        <f t="shared" si="47"/>
        <v>0</v>
      </c>
      <c r="EH14" s="37">
        <f t="shared" si="48"/>
        <v>10</v>
      </c>
      <c r="EI14" s="113">
        <f t="shared" si="49"/>
        <v>7.8260869565217392</v>
      </c>
      <c r="EJ14" s="37">
        <f t="shared" si="50"/>
        <v>10</v>
      </c>
      <c r="EK14" s="37">
        <f t="shared" si="51"/>
        <v>10</v>
      </c>
      <c r="EL14" s="37">
        <f t="shared" si="71"/>
        <v>10</v>
      </c>
      <c r="EM14" s="113">
        <f t="shared" si="52"/>
        <v>10</v>
      </c>
      <c r="EN14" s="288">
        <f t="shared" si="53"/>
        <v>0.30674348778706484</v>
      </c>
      <c r="EO14" s="37">
        <f t="shared" si="54"/>
        <v>10</v>
      </c>
      <c r="EP14" s="37">
        <f t="shared" si="55"/>
        <v>1.2544240134117459</v>
      </c>
      <c r="EQ14" s="37">
        <f t="shared" si="18"/>
        <v>10</v>
      </c>
      <c r="ER14" s="37">
        <f t="shared" si="18"/>
        <v>7.8349427899050559</v>
      </c>
      <c r="ES14" s="37">
        <f t="shared" si="18"/>
        <v>9.8861066020915942</v>
      </c>
      <c r="ET14" s="37">
        <f t="shared" si="18"/>
        <v>10</v>
      </c>
      <c r="EU14" s="37">
        <f t="shared" si="18"/>
        <v>10</v>
      </c>
      <c r="EV14" s="37">
        <f t="shared" si="56"/>
        <v>10</v>
      </c>
      <c r="EW14" s="37">
        <f t="shared" si="57"/>
        <v>0</v>
      </c>
      <c r="EX14" s="37">
        <f t="shared" si="58"/>
        <v>0</v>
      </c>
      <c r="EY14" s="37">
        <f t="shared" si="59"/>
        <v>0</v>
      </c>
      <c r="EZ14" s="56">
        <f t="shared" si="60"/>
        <v>80</v>
      </c>
      <c r="FA14" s="43">
        <f t="shared" si="61"/>
        <v>10</v>
      </c>
      <c r="FB14" s="43">
        <f t="shared" si="62"/>
        <v>10</v>
      </c>
      <c r="FC14" s="43">
        <f t="shared" si="63"/>
        <v>10</v>
      </c>
      <c r="FD14" s="43">
        <f t="shared" si="64"/>
        <v>10</v>
      </c>
      <c r="FE14" s="43">
        <f t="shared" si="65"/>
        <v>10</v>
      </c>
      <c r="FF14" s="43">
        <f t="shared" si="66"/>
        <v>10</v>
      </c>
      <c r="FG14" s="43">
        <f t="shared" si="67"/>
        <v>10</v>
      </c>
      <c r="FH14" s="43">
        <f t="shared" si="68"/>
        <v>10</v>
      </c>
      <c r="FI14" s="94">
        <f t="shared" si="20"/>
        <v>38.5</v>
      </c>
      <c r="FJ14" s="94">
        <f t="shared" si="69"/>
        <v>70</v>
      </c>
      <c r="FK14" s="69">
        <v>30</v>
      </c>
      <c r="FL14" s="161">
        <f t="shared" si="70"/>
        <v>890.60830384971723</v>
      </c>
      <c r="FM14" s="263">
        <v>958.85</v>
      </c>
      <c r="FN14" s="31" t="str">
        <f t="shared" si="21"/>
        <v>Tốt</v>
      </c>
      <c r="FO14" s="85"/>
      <c r="FP14" s="126"/>
      <c r="FQ14" s="102"/>
      <c r="FR14" s="102"/>
      <c r="FS14" s="101"/>
      <c r="FT14" s="66"/>
      <c r="FU14" s="66"/>
      <c r="FV14" s="66"/>
      <c r="FW14" s="66"/>
      <c r="FX14" s="66"/>
      <c r="FY14" s="66"/>
      <c r="FZ14" s="85"/>
      <c r="GA14" s="85"/>
      <c r="GB14" s="66"/>
      <c r="GC14" s="45"/>
      <c r="GD14" s="66"/>
      <c r="GE14" s="73"/>
      <c r="GF14" s="73"/>
      <c r="GG14" s="73"/>
      <c r="GH14" s="73"/>
      <c r="GI14" s="73"/>
      <c r="GJ14" s="73"/>
      <c r="GK14" s="73"/>
      <c r="GL14" s="74"/>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5"/>
      <c r="IC14" s="75"/>
      <c r="ID14" s="75"/>
      <c r="IE14" s="75"/>
      <c r="IF14" s="73"/>
      <c r="IG14" s="73"/>
      <c r="IH14" s="73"/>
      <c r="II14" s="73"/>
      <c r="IJ14" s="75"/>
      <c r="IK14" s="75"/>
      <c r="IL14" s="75"/>
      <c r="IM14" s="75"/>
      <c r="IN14" s="73"/>
      <c r="IO14" s="73"/>
      <c r="IP14" s="73"/>
      <c r="IQ14" s="73"/>
      <c r="IR14" s="73"/>
    </row>
    <row r="15" spans="1:252" x14ac:dyDescent="0.25">
      <c r="A15" s="294">
        <v>7</v>
      </c>
      <c r="B15" s="292" t="s">
        <v>41</v>
      </c>
      <c r="C15" s="40"/>
      <c r="D15" s="32">
        <v>1</v>
      </c>
      <c r="E15" s="32" t="s">
        <v>114</v>
      </c>
      <c r="F15" s="32" t="s">
        <v>114</v>
      </c>
      <c r="G15" s="32" t="s">
        <v>114</v>
      </c>
      <c r="H15" s="32" t="s">
        <v>114</v>
      </c>
      <c r="I15" s="32" t="s">
        <v>114</v>
      </c>
      <c r="J15" s="32" t="s">
        <v>114</v>
      </c>
      <c r="K15" s="32" t="s">
        <v>114</v>
      </c>
      <c r="L15" s="32" t="s">
        <v>114</v>
      </c>
      <c r="M15" s="32" t="s">
        <v>114</v>
      </c>
      <c r="N15" s="32" t="s">
        <v>114</v>
      </c>
      <c r="O15" s="32">
        <v>1</v>
      </c>
      <c r="P15" s="32">
        <v>1</v>
      </c>
      <c r="Q15" s="32">
        <v>1</v>
      </c>
      <c r="R15" s="32">
        <v>1</v>
      </c>
      <c r="S15" s="32">
        <v>1</v>
      </c>
      <c r="T15" s="32">
        <v>1</v>
      </c>
      <c r="U15" s="32">
        <v>1</v>
      </c>
      <c r="V15" s="32">
        <v>1</v>
      </c>
      <c r="W15" s="32">
        <v>1</v>
      </c>
      <c r="X15" s="8"/>
      <c r="Y15" s="34" t="s">
        <v>114</v>
      </c>
      <c r="Z15" s="36">
        <v>1</v>
      </c>
      <c r="AA15" s="34" t="s">
        <v>114</v>
      </c>
      <c r="AB15" s="36">
        <v>0</v>
      </c>
      <c r="AC15" s="36">
        <v>1</v>
      </c>
      <c r="AD15" s="36">
        <v>1</v>
      </c>
      <c r="AE15" s="36">
        <f>8/8</f>
        <v>1</v>
      </c>
      <c r="AF15" s="36">
        <f>6/8</f>
        <v>0.75</v>
      </c>
      <c r="AG15" s="36">
        <f>8/8</f>
        <v>1</v>
      </c>
      <c r="AH15" s="259"/>
      <c r="AI15" s="38">
        <f>260/260</f>
        <v>1</v>
      </c>
      <c r="AJ15" s="38">
        <f>1181/1181</f>
        <v>1</v>
      </c>
      <c r="AK15" s="38">
        <v>1</v>
      </c>
      <c r="AL15" s="38">
        <v>1</v>
      </c>
      <c r="AM15" s="117" t="s">
        <v>114</v>
      </c>
      <c r="AN15" s="117" t="s">
        <v>115</v>
      </c>
      <c r="AO15" s="38" t="s">
        <v>115</v>
      </c>
      <c r="AP15" s="38" t="s">
        <v>115</v>
      </c>
      <c r="AQ15" s="38">
        <v>1</v>
      </c>
      <c r="AR15" s="38">
        <v>1</v>
      </c>
      <c r="AS15" s="38">
        <v>0.9</v>
      </c>
      <c r="AT15" s="38">
        <v>1</v>
      </c>
      <c r="AU15" s="38">
        <v>1</v>
      </c>
      <c r="AV15" s="38">
        <v>1</v>
      </c>
      <c r="AW15" s="38">
        <v>1</v>
      </c>
      <c r="AX15" s="38">
        <v>0.9</v>
      </c>
      <c r="AY15" s="38" t="s">
        <v>115</v>
      </c>
      <c r="AZ15" s="38">
        <v>1</v>
      </c>
      <c r="BA15" s="38">
        <v>1</v>
      </c>
      <c r="BB15" s="38" t="s">
        <v>114</v>
      </c>
      <c r="BC15" s="37">
        <v>0</v>
      </c>
      <c r="BD15" s="38" t="s">
        <v>116</v>
      </c>
      <c r="BE15" s="38">
        <v>1</v>
      </c>
      <c r="BF15" s="38">
        <f>26/26</f>
        <v>1</v>
      </c>
      <c r="BG15" s="38">
        <f>8/8</f>
        <v>1</v>
      </c>
      <c r="BH15" s="111">
        <f>12/14</f>
        <v>0.8571428571428571</v>
      </c>
      <c r="BI15" s="38">
        <v>1</v>
      </c>
      <c r="BJ15" s="38" t="s">
        <v>115</v>
      </c>
      <c r="BK15" s="38">
        <f>87/1181</f>
        <v>7.3666384419983064E-2</v>
      </c>
      <c r="BL15" s="38">
        <f>8/8</f>
        <v>1</v>
      </c>
      <c r="BM15" s="38">
        <f>754/8759</f>
        <v>8.6082886174220802E-2</v>
      </c>
      <c r="BN15" s="38">
        <v>1</v>
      </c>
      <c r="BO15" s="39">
        <f>1160/1181</f>
        <v>0.98221845893310755</v>
      </c>
      <c r="BP15" s="39">
        <f>8734/8759</f>
        <v>0.99714579289873273</v>
      </c>
      <c r="BQ15" s="38">
        <f>87/87</f>
        <v>1</v>
      </c>
      <c r="BR15" s="38">
        <f>750/754</f>
        <v>0.99469496021220161</v>
      </c>
      <c r="BS15" s="38" t="s">
        <v>114</v>
      </c>
      <c r="BT15" s="111">
        <v>0</v>
      </c>
      <c r="BU15" s="111">
        <v>0</v>
      </c>
      <c r="BV15" s="111">
        <v>0</v>
      </c>
      <c r="BW15" s="57"/>
      <c r="BX15" s="41" t="s">
        <v>114</v>
      </c>
      <c r="BY15" s="41" t="s">
        <v>114</v>
      </c>
      <c r="BZ15" s="41" t="s">
        <v>114</v>
      </c>
      <c r="CA15" s="41" t="s">
        <v>114</v>
      </c>
      <c r="CB15" s="41" t="s">
        <v>114</v>
      </c>
      <c r="CC15" s="41" t="s">
        <v>114</v>
      </c>
      <c r="CD15" s="41" t="s">
        <v>114</v>
      </c>
      <c r="CE15" s="41" t="s">
        <v>241</v>
      </c>
      <c r="CF15" s="231">
        <f t="shared" si="0"/>
        <v>200</v>
      </c>
      <c r="CG15" s="242">
        <f t="shared" si="1"/>
        <v>10</v>
      </c>
      <c r="CH15" s="242">
        <f t="shared" si="2"/>
        <v>10</v>
      </c>
      <c r="CI15" s="242">
        <f t="shared" si="3"/>
        <v>10</v>
      </c>
      <c r="CJ15" s="242">
        <f t="shared" si="4"/>
        <v>10</v>
      </c>
      <c r="CK15" s="242">
        <f t="shared" si="5"/>
        <v>10</v>
      </c>
      <c r="CL15" s="242">
        <f t="shared" si="6"/>
        <v>10</v>
      </c>
      <c r="CM15" s="242">
        <f t="shared" si="7"/>
        <v>10</v>
      </c>
      <c r="CN15" s="242">
        <f t="shared" si="8"/>
        <v>10</v>
      </c>
      <c r="CO15" s="242">
        <f t="shared" si="9"/>
        <v>10</v>
      </c>
      <c r="CP15" s="242">
        <f t="shared" si="10"/>
        <v>10</v>
      </c>
      <c r="CQ15" s="242">
        <f t="shared" si="11"/>
        <v>10</v>
      </c>
      <c r="CR15" s="242">
        <f t="shared" si="12"/>
        <v>10</v>
      </c>
      <c r="CS15" s="242">
        <f t="shared" si="13"/>
        <v>10</v>
      </c>
      <c r="CT15" s="242">
        <f t="shared" si="14"/>
        <v>10</v>
      </c>
      <c r="CU15" s="242">
        <f t="shared" si="14"/>
        <v>10</v>
      </c>
      <c r="CV15" s="242">
        <f t="shared" si="14"/>
        <v>10</v>
      </c>
      <c r="CW15" s="242">
        <f t="shared" si="14"/>
        <v>10</v>
      </c>
      <c r="CX15" s="242">
        <f t="shared" si="14"/>
        <v>10</v>
      </c>
      <c r="CY15" s="242">
        <f t="shared" si="14"/>
        <v>10</v>
      </c>
      <c r="CZ15" s="242">
        <f t="shared" si="14"/>
        <v>10</v>
      </c>
      <c r="DA15" s="42">
        <f t="shared" si="22"/>
        <v>77.5</v>
      </c>
      <c r="DB15" s="35">
        <f t="shared" si="23"/>
        <v>10</v>
      </c>
      <c r="DC15" s="35">
        <f t="shared" si="24"/>
        <v>10</v>
      </c>
      <c r="DD15" s="35">
        <f t="shared" si="15"/>
        <v>10</v>
      </c>
      <c r="DE15" s="35">
        <f t="shared" si="25"/>
        <v>0</v>
      </c>
      <c r="DF15" s="35">
        <f t="shared" si="26"/>
        <v>10</v>
      </c>
      <c r="DG15" s="35">
        <f t="shared" si="27"/>
        <v>10</v>
      </c>
      <c r="DH15" s="35">
        <f t="shared" si="28"/>
        <v>10</v>
      </c>
      <c r="DI15" s="35">
        <f t="shared" si="29"/>
        <v>7.5</v>
      </c>
      <c r="DJ15" s="35">
        <f t="shared" si="30"/>
        <v>10</v>
      </c>
      <c r="DK15" s="42">
        <f t="shared" si="31"/>
        <v>416.909513397811</v>
      </c>
      <c r="DL15" s="37">
        <f t="shared" si="32"/>
        <v>10</v>
      </c>
      <c r="DM15" s="37">
        <f t="shared" si="33"/>
        <v>10</v>
      </c>
      <c r="DN15" s="37">
        <f t="shared" si="34"/>
        <v>10</v>
      </c>
      <c r="DO15" s="37">
        <f t="shared" si="35"/>
        <v>10</v>
      </c>
      <c r="DP15" s="37">
        <f t="shared" si="36"/>
        <v>20</v>
      </c>
      <c r="DQ15" s="37">
        <f t="shared" si="37"/>
        <v>40</v>
      </c>
      <c r="DR15" s="37">
        <f t="shared" si="38"/>
        <v>20</v>
      </c>
      <c r="DS15" s="37">
        <f t="shared" si="39"/>
        <v>20</v>
      </c>
      <c r="DT15" s="37">
        <f t="shared" si="40"/>
        <v>10</v>
      </c>
      <c r="DU15" s="37">
        <f t="shared" si="17"/>
        <v>10</v>
      </c>
      <c r="DV15" s="37">
        <f t="shared" si="17"/>
        <v>9</v>
      </c>
      <c r="DW15" s="37">
        <f t="shared" si="17"/>
        <v>10</v>
      </c>
      <c r="DX15" s="37">
        <f t="shared" si="17"/>
        <v>10</v>
      </c>
      <c r="DY15" s="37">
        <f t="shared" si="17"/>
        <v>10</v>
      </c>
      <c r="DZ15" s="37">
        <f t="shared" si="17"/>
        <v>10</v>
      </c>
      <c r="EA15" s="37">
        <f t="shared" si="41"/>
        <v>18</v>
      </c>
      <c r="EB15" s="37">
        <f t="shared" si="42"/>
        <v>20</v>
      </c>
      <c r="EC15" s="37">
        <f t="shared" si="43"/>
        <v>10</v>
      </c>
      <c r="ED15" s="37">
        <f t="shared" si="44"/>
        <v>10</v>
      </c>
      <c r="EE15" s="37">
        <f t="shared" si="45"/>
        <v>10</v>
      </c>
      <c r="EF15" s="37">
        <f t="shared" si="46"/>
        <v>0</v>
      </c>
      <c r="EG15" s="37">
        <f t="shared" si="47"/>
        <v>0</v>
      </c>
      <c r="EH15" s="37">
        <f t="shared" si="48"/>
        <v>10</v>
      </c>
      <c r="EI15" s="37">
        <f t="shared" si="49"/>
        <v>10</v>
      </c>
      <c r="EJ15" s="37">
        <f t="shared" si="50"/>
        <v>10</v>
      </c>
      <c r="EK15" s="113">
        <f t="shared" si="51"/>
        <v>8.5714285714285712</v>
      </c>
      <c r="EL15" s="37">
        <f t="shared" si="71"/>
        <v>10</v>
      </c>
      <c r="EM15" s="37">
        <f t="shared" si="52"/>
        <v>20</v>
      </c>
      <c r="EN15" s="37">
        <f t="shared" si="53"/>
        <v>0.73666384419983066</v>
      </c>
      <c r="EO15" s="37">
        <f t="shared" si="54"/>
        <v>10</v>
      </c>
      <c r="EP15" s="37">
        <f t="shared" si="55"/>
        <v>0.86082886174220796</v>
      </c>
      <c r="EQ15" s="37">
        <f t="shared" si="18"/>
        <v>10</v>
      </c>
      <c r="ER15" s="37">
        <f t="shared" si="18"/>
        <v>9.8221845893310764</v>
      </c>
      <c r="ES15" s="37">
        <f t="shared" si="18"/>
        <v>9.9714579289873271</v>
      </c>
      <c r="ET15" s="37">
        <f t="shared" si="18"/>
        <v>10</v>
      </c>
      <c r="EU15" s="37">
        <f t="shared" si="18"/>
        <v>9.9469496021220163</v>
      </c>
      <c r="EV15" s="37">
        <f t="shared" si="56"/>
        <v>10</v>
      </c>
      <c r="EW15" s="113">
        <f t="shared" si="57"/>
        <v>0</v>
      </c>
      <c r="EX15" s="113">
        <f t="shared" si="58"/>
        <v>0</v>
      </c>
      <c r="EY15" s="113">
        <f t="shared" si="59"/>
        <v>0</v>
      </c>
      <c r="EZ15" s="56">
        <f t="shared" si="60"/>
        <v>80</v>
      </c>
      <c r="FA15" s="43">
        <f t="shared" si="61"/>
        <v>10</v>
      </c>
      <c r="FB15" s="43">
        <f t="shared" si="62"/>
        <v>10</v>
      </c>
      <c r="FC15" s="43">
        <f t="shared" si="63"/>
        <v>10</v>
      </c>
      <c r="FD15" s="43">
        <f t="shared" si="64"/>
        <v>10</v>
      </c>
      <c r="FE15" s="43">
        <f t="shared" si="65"/>
        <v>10</v>
      </c>
      <c r="FF15" s="43">
        <f t="shared" si="66"/>
        <v>10</v>
      </c>
      <c r="FG15" s="43">
        <f t="shared" si="67"/>
        <v>10</v>
      </c>
      <c r="FH15" s="43">
        <f t="shared" si="68"/>
        <v>10</v>
      </c>
      <c r="FI15" s="94">
        <f t="shared" si="20"/>
        <v>36.5</v>
      </c>
      <c r="FJ15" s="94">
        <f t="shared" si="69"/>
        <v>70</v>
      </c>
      <c r="FK15" s="69">
        <v>33</v>
      </c>
      <c r="FL15" s="161">
        <f t="shared" si="70"/>
        <v>913.909513397811</v>
      </c>
      <c r="FM15" s="263">
        <v>977.7</v>
      </c>
      <c r="FN15" s="31" t="str">
        <f t="shared" si="21"/>
        <v>Tốt</v>
      </c>
      <c r="FO15" s="102"/>
      <c r="FP15" s="126"/>
      <c r="FQ15" s="102"/>
      <c r="FR15" s="102"/>
      <c r="FS15" s="102"/>
      <c r="FT15" s="102"/>
      <c r="FU15" s="102"/>
      <c r="FV15" s="102"/>
      <c r="FW15" s="102"/>
      <c r="FX15" s="102"/>
      <c r="FY15" s="102"/>
      <c r="FZ15" s="102"/>
      <c r="GA15" s="102"/>
      <c r="GB15" s="102"/>
      <c r="GC15" s="45"/>
      <c r="GD15" s="102"/>
      <c r="GE15" s="73"/>
      <c r="GF15" s="73"/>
      <c r="GG15" s="73"/>
      <c r="GH15" s="73"/>
      <c r="GI15" s="73"/>
      <c r="GJ15" s="73"/>
      <c r="GK15" s="73"/>
      <c r="GL15" s="74"/>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5"/>
      <c r="IC15" s="75"/>
      <c r="ID15" s="75"/>
      <c r="IE15" s="75"/>
      <c r="IF15" s="73"/>
      <c r="IG15" s="73"/>
      <c r="IH15" s="73"/>
      <c r="II15" s="73"/>
      <c r="IJ15" s="75"/>
      <c r="IK15" s="75"/>
      <c r="IL15" s="75"/>
      <c r="IM15" s="75"/>
      <c r="IN15" s="73"/>
      <c r="IO15" s="73"/>
      <c r="IP15" s="73"/>
      <c r="IQ15" s="73"/>
      <c r="IR15" s="73"/>
    </row>
    <row r="16" spans="1:252" s="5" customFormat="1" x14ac:dyDescent="0.25">
      <c r="A16" s="294">
        <v>8</v>
      </c>
      <c r="B16" s="292" t="s">
        <v>42</v>
      </c>
      <c r="C16" s="46"/>
      <c r="D16" s="260">
        <v>1</v>
      </c>
      <c r="E16" s="68" t="s">
        <v>114</v>
      </c>
      <c r="F16" s="68" t="s">
        <v>114</v>
      </c>
      <c r="G16" s="32" t="s">
        <v>114</v>
      </c>
      <c r="H16" s="32" t="s">
        <v>114</v>
      </c>
      <c r="I16" s="32" t="s">
        <v>114</v>
      </c>
      <c r="J16" s="32" t="s">
        <v>114</v>
      </c>
      <c r="K16" s="32" t="s">
        <v>114</v>
      </c>
      <c r="L16" s="32" t="s">
        <v>114</v>
      </c>
      <c r="M16" s="32" t="s">
        <v>114</v>
      </c>
      <c r="N16" s="32" t="s">
        <v>114</v>
      </c>
      <c r="O16" s="32">
        <v>1</v>
      </c>
      <c r="P16" s="32">
        <v>1</v>
      </c>
      <c r="Q16" s="32">
        <v>1</v>
      </c>
      <c r="R16" s="32">
        <v>1</v>
      </c>
      <c r="S16" s="32">
        <v>1</v>
      </c>
      <c r="T16" s="32">
        <v>1</v>
      </c>
      <c r="U16" s="32">
        <v>1</v>
      </c>
      <c r="V16" s="32">
        <v>1</v>
      </c>
      <c r="W16" s="32">
        <v>1</v>
      </c>
      <c r="X16" s="8"/>
      <c r="Y16" s="34" t="s">
        <v>114</v>
      </c>
      <c r="Z16" s="36">
        <v>1</v>
      </c>
      <c r="AA16" s="34" t="s">
        <v>114</v>
      </c>
      <c r="AB16" s="36">
        <v>0</v>
      </c>
      <c r="AC16" s="36">
        <v>1</v>
      </c>
      <c r="AD16" s="36">
        <v>1</v>
      </c>
      <c r="AE16" s="36">
        <f>14/14</f>
        <v>1</v>
      </c>
      <c r="AF16" s="36">
        <v>1</v>
      </c>
      <c r="AG16" s="36">
        <v>1</v>
      </c>
      <c r="AH16" s="8"/>
      <c r="AI16" s="38">
        <f>145/145</f>
        <v>1</v>
      </c>
      <c r="AJ16" s="38">
        <f>2533/2533</f>
        <v>1</v>
      </c>
      <c r="AK16" s="38">
        <v>1</v>
      </c>
      <c r="AL16" s="38">
        <v>1</v>
      </c>
      <c r="AM16" s="38" t="s">
        <v>114</v>
      </c>
      <c r="AN16" s="303" t="s">
        <v>116</v>
      </c>
      <c r="AO16" s="314" t="s">
        <v>115</v>
      </c>
      <c r="AP16" s="111" t="s">
        <v>114</v>
      </c>
      <c r="AQ16" s="38">
        <v>1</v>
      </c>
      <c r="AR16" s="38">
        <v>1</v>
      </c>
      <c r="AS16" s="38">
        <v>1</v>
      </c>
      <c r="AT16" s="38">
        <v>1</v>
      </c>
      <c r="AU16" s="285">
        <v>1</v>
      </c>
      <c r="AV16" s="38">
        <v>1</v>
      </c>
      <c r="AW16" s="38">
        <v>1</v>
      </c>
      <c r="AX16" s="38">
        <v>1</v>
      </c>
      <c r="AY16" s="38" t="s">
        <v>115</v>
      </c>
      <c r="AZ16" s="38">
        <v>1</v>
      </c>
      <c r="BA16" s="38">
        <v>1</v>
      </c>
      <c r="BB16" s="38" t="s">
        <v>114</v>
      </c>
      <c r="BC16" s="37">
        <v>0</v>
      </c>
      <c r="BD16" s="111" t="s">
        <v>116</v>
      </c>
      <c r="BE16" s="38">
        <v>1</v>
      </c>
      <c r="BF16" s="38">
        <f>14/14</f>
        <v>1</v>
      </c>
      <c r="BG16" s="38">
        <f>14/14</f>
        <v>1</v>
      </c>
      <c r="BH16" s="111">
        <f>36/41</f>
        <v>0.87804878048780488</v>
      </c>
      <c r="BI16" s="38">
        <v>1</v>
      </c>
      <c r="BJ16" s="38" t="s">
        <v>115</v>
      </c>
      <c r="BK16" s="303">
        <f>547/2533</f>
        <v>0.21594946703513621</v>
      </c>
      <c r="BL16" s="38">
        <f>14/14</f>
        <v>1</v>
      </c>
      <c r="BM16" s="38">
        <f>1994/14331</f>
        <v>0.13913892959318958</v>
      </c>
      <c r="BN16" s="38">
        <v>1</v>
      </c>
      <c r="BO16" s="39">
        <f>2227/2533</f>
        <v>0.87919463087248317</v>
      </c>
      <c r="BP16" s="39">
        <f>13676/14331</f>
        <v>0.95429488521387207</v>
      </c>
      <c r="BQ16" s="111">
        <f>129/129</f>
        <v>1</v>
      </c>
      <c r="BR16" s="38">
        <f>1985/1994</f>
        <v>0.9954864593781344</v>
      </c>
      <c r="BS16" s="38" t="s">
        <v>114</v>
      </c>
      <c r="BT16" s="38">
        <v>0</v>
      </c>
      <c r="BU16" s="38">
        <v>0</v>
      </c>
      <c r="BV16" s="38">
        <v>0</v>
      </c>
      <c r="BW16" s="8"/>
      <c r="BX16" s="41" t="s">
        <v>114</v>
      </c>
      <c r="BY16" s="315" t="s">
        <v>114</v>
      </c>
      <c r="BZ16" s="41" t="s">
        <v>114</v>
      </c>
      <c r="CA16" s="41" t="s">
        <v>114</v>
      </c>
      <c r="CB16" s="41" t="s">
        <v>114</v>
      </c>
      <c r="CC16" s="41" t="s">
        <v>114</v>
      </c>
      <c r="CD16" s="41" t="s">
        <v>114</v>
      </c>
      <c r="CE16" s="41" t="s">
        <v>241</v>
      </c>
      <c r="CF16" s="231">
        <f t="shared" si="0"/>
        <v>200</v>
      </c>
      <c r="CG16" s="242">
        <f t="shared" si="1"/>
        <v>10</v>
      </c>
      <c r="CH16" s="242">
        <f t="shared" si="2"/>
        <v>10</v>
      </c>
      <c r="CI16" s="242">
        <f t="shared" si="3"/>
        <v>10</v>
      </c>
      <c r="CJ16" s="242">
        <f t="shared" si="4"/>
        <v>10</v>
      </c>
      <c r="CK16" s="242">
        <f t="shared" si="5"/>
        <v>10</v>
      </c>
      <c r="CL16" s="242">
        <f t="shared" si="6"/>
        <v>10</v>
      </c>
      <c r="CM16" s="242">
        <f t="shared" si="7"/>
        <v>10</v>
      </c>
      <c r="CN16" s="242">
        <f t="shared" si="8"/>
        <v>10</v>
      </c>
      <c r="CO16" s="242">
        <f t="shared" si="9"/>
        <v>10</v>
      </c>
      <c r="CP16" s="242">
        <f t="shared" si="10"/>
        <v>10</v>
      </c>
      <c r="CQ16" s="242">
        <f t="shared" si="11"/>
        <v>10</v>
      </c>
      <c r="CR16" s="242">
        <f t="shared" si="12"/>
        <v>10</v>
      </c>
      <c r="CS16" s="242">
        <f t="shared" si="13"/>
        <v>10</v>
      </c>
      <c r="CT16" s="242">
        <f t="shared" si="14"/>
        <v>10</v>
      </c>
      <c r="CU16" s="242">
        <f t="shared" si="14"/>
        <v>10</v>
      </c>
      <c r="CV16" s="242">
        <f t="shared" si="14"/>
        <v>10</v>
      </c>
      <c r="CW16" s="242">
        <f t="shared" si="14"/>
        <v>10</v>
      </c>
      <c r="CX16" s="242">
        <f t="shared" si="14"/>
        <v>10</v>
      </c>
      <c r="CY16" s="242">
        <f t="shared" si="14"/>
        <v>10</v>
      </c>
      <c r="CZ16" s="242">
        <f t="shared" si="14"/>
        <v>10</v>
      </c>
      <c r="DA16" s="42">
        <f t="shared" si="22"/>
        <v>80</v>
      </c>
      <c r="DB16" s="35">
        <f t="shared" si="23"/>
        <v>10</v>
      </c>
      <c r="DC16" s="35">
        <f t="shared" si="24"/>
        <v>10</v>
      </c>
      <c r="DD16" s="35">
        <f t="shared" si="15"/>
        <v>10</v>
      </c>
      <c r="DE16" s="35">
        <f t="shared" si="25"/>
        <v>0</v>
      </c>
      <c r="DF16" s="35">
        <f t="shared" si="26"/>
        <v>10</v>
      </c>
      <c r="DG16" s="35">
        <f t="shared" si="27"/>
        <v>10</v>
      </c>
      <c r="DH16" s="35">
        <f t="shared" si="28"/>
        <v>10</v>
      </c>
      <c r="DI16" s="35">
        <f t="shared" si="29"/>
        <v>10</v>
      </c>
      <c r="DJ16" s="35">
        <f t="shared" si="30"/>
        <v>10</v>
      </c>
      <c r="DK16" s="42">
        <f t="shared" si="31"/>
        <v>380.62113152580622</v>
      </c>
      <c r="DL16" s="37">
        <f t="shared" si="32"/>
        <v>10</v>
      </c>
      <c r="DM16" s="37">
        <f t="shared" si="33"/>
        <v>10</v>
      </c>
      <c r="DN16" s="37">
        <f t="shared" si="34"/>
        <v>10</v>
      </c>
      <c r="DO16" s="37">
        <f t="shared" si="35"/>
        <v>10</v>
      </c>
      <c r="DP16" s="37">
        <f t="shared" si="36"/>
        <v>20</v>
      </c>
      <c r="DQ16" s="297">
        <v>20</v>
      </c>
      <c r="DR16" s="297">
        <f t="shared" si="38"/>
        <v>20</v>
      </c>
      <c r="DS16" s="113">
        <f t="shared" si="39"/>
        <v>0</v>
      </c>
      <c r="DT16" s="37">
        <f t="shared" si="40"/>
        <v>10</v>
      </c>
      <c r="DU16" s="37">
        <f t="shared" si="17"/>
        <v>10</v>
      </c>
      <c r="DV16" s="37">
        <f t="shared" si="17"/>
        <v>10</v>
      </c>
      <c r="DW16" s="37">
        <f t="shared" si="17"/>
        <v>10</v>
      </c>
      <c r="DX16" s="37">
        <f t="shared" si="17"/>
        <v>10</v>
      </c>
      <c r="DY16" s="37">
        <f t="shared" si="17"/>
        <v>10</v>
      </c>
      <c r="DZ16" s="37">
        <f t="shared" si="17"/>
        <v>10</v>
      </c>
      <c r="EA16" s="37">
        <f t="shared" si="41"/>
        <v>20</v>
      </c>
      <c r="EB16" s="37">
        <f t="shared" si="42"/>
        <v>20</v>
      </c>
      <c r="EC16" s="37">
        <f t="shared" si="43"/>
        <v>10</v>
      </c>
      <c r="ED16" s="37">
        <f t="shared" si="44"/>
        <v>10</v>
      </c>
      <c r="EE16" s="37">
        <f t="shared" si="45"/>
        <v>10</v>
      </c>
      <c r="EF16" s="37">
        <f t="shared" si="46"/>
        <v>0</v>
      </c>
      <c r="EG16" s="113">
        <f t="shared" si="47"/>
        <v>0</v>
      </c>
      <c r="EH16" s="37">
        <f t="shared" si="48"/>
        <v>10</v>
      </c>
      <c r="EI16" s="37">
        <f t="shared" si="49"/>
        <v>10</v>
      </c>
      <c r="EJ16" s="37">
        <f t="shared" si="50"/>
        <v>10</v>
      </c>
      <c r="EK16" s="113">
        <f t="shared" si="51"/>
        <v>8.7804878048780495</v>
      </c>
      <c r="EL16" s="37">
        <f t="shared" si="71"/>
        <v>10</v>
      </c>
      <c r="EM16" s="37">
        <f t="shared" si="52"/>
        <v>20</v>
      </c>
      <c r="EN16" s="297">
        <f t="shared" si="53"/>
        <v>2.159494670351362</v>
      </c>
      <c r="EO16" s="37">
        <f t="shared" si="54"/>
        <v>10</v>
      </c>
      <c r="EP16" s="37">
        <f t="shared" si="55"/>
        <v>1.3913892959318956</v>
      </c>
      <c r="EQ16" s="37">
        <f t="shared" si="18"/>
        <v>10</v>
      </c>
      <c r="ER16" s="37">
        <f t="shared" si="18"/>
        <v>8.7919463087248317</v>
      </c>
      <c r="ES16" s="37">
        <f t="shared" si="18"/>
        <v>9.5429488521387213</v>
      </c>
      <c r="ET16" s="113">
        <f t="shared" si="18"/>
        <v>10</v>
      </c>
      <c r="EU16" s="37">
        <f t="shared" si="18"/>
        <v>9.9548645937813447</v>
      </c>
      <c r="EV16" s="37">
        <f t="shared" si="56"/>
        <v>10</v>
      </c>
      <c r="EW16" s="37">
        <f t="shared" si="57"/>
        <v>0</v>
      </c>
      <c r="EX16" s="37">
        <f t="shared" si="58"/>
        <v>0</v>
      </c>
      <c r="EY16" s="37">
        <f t="shared" si="59"/>
        <v>0</v>
      </c>
      <c r="EZ16" s="56">
        <f t="shared" si="60"/>
        <v>80</v>
      </c>
      <c r="FA16" s="43">
        <f t="shared" si="61"/>
        <v>10</v>
      </c>
      <c r="FB16" s="316">
        <f t="shared" si="62"/>
        <v>10</v>
      </c>
      <c r="FC16" s="43">
        <f t="shared" si="63"/>
        <v>10</v>
      </c>
      <c r="FD16" s="43">
        <f t="shared" si="64"/>
        <v>10</v>
      </c>
      <c r="FE16" s="43">
        <f t="shared" si="65"/>
        <v>10</v>
      </c>
      <c r="FF16" s="43">
        <f t="shared" si="66"/>
        <v>10</v>
      </c>
      <c r="FG16" s="43">
        <f t="shared" si="67"/>
        <v>10</v>
      </c>
      <c r="FH16" s="43">
        <f t="shared" si="68"/>
        <v>10</v>
      </c>
      <c r="FI16" s="94">
        <f t="shared" si="20"/>
        <v>38.343137254901961</v>
      </c>
      <c r="FJ16" s="94">
        <f t="shared" si="69"/>
        <v>80</v>
      </c>
      <c r="FK16" s="317">
        <f>15+10</f>
        <v>25</v>
      </c>
      <c r="FL16" s="161">
        <f t="shared" si="70"/>
        <v>883.96426878070827</v>
      </c>
      <c r="FM16" s="264">
        <v>965.1</v>
      </c>
      <c r="FN16" s="162" t="str">
        <f t="shared" si="21"/>
        <v>Tốt</v>
      </c>
      <c r="FP16" s="126"/>
      <c r="FQ16" s="12"/>
      <c r="FR16" s="12"/>
      <c r="GP16" s="12"/>
      <c r="GQ16" s="12"/>
      <c r="GR16" s="12"/>
      <c r="GS16" s="12"/>
      <c r="GT16" s="12"/>
    </row>
    <row r="17" spans="1:174" ht="14.25" customHeight="1" x14ac:dyDescent="0.25">
      <c r="A17" s="102"/>
      <c r="B17" s="102"/>
      <c r="C17" s="102"/>
      <c r="D17" s="76"/>
      <c r="E17" s="73"/>
      <c r="F17" s="73"/>
      <c r="G17" s="73"/>
      <c r="H17" s="73"/>
      <c r="I17" s="128"/>
      <c r="J17" s="128"/>
      <c r="K17" s="128"/>
      <c r="L17" s="128"/>
      <c r="M17" s="73"/>
      <c r="N17" s="73"/>
      <c r="O17" s="73"/>
      <c r="P17" s="73"/>
      <c r="Q17" s="75"/>
      <c r="R17" s="75"/>
      <c r="S17" s="119"/>
      <c r="T17" s="119"/>
      <c r="U17" s="17"/>
      <c r="V17" s="17"/>
      <c r="W17" s="17"/>
      <c r="X17" s="120"/>
      <c r="Y17" s="12"/>
      <c r="Z17" s="12"/>
      <c r="AA17" s="12"/>
      <c r="AB17" s="12"/>
      <c r="AC17" s="12"/>
      <c r="AD17" s="100"/>
      <c r="AE17" s="100"/>
      <c r="AK17"/>
      <c r="AO17"/>
      <c r="AT17"/>
      <c r="AY17" s="73"/>
      <c r="AZ17" s="73"/>
      <c r="BA17" s="73"/>
      <c r="BB17" s="73"/>
      <c r="BW17"/>
      <c r="CB17"/>
      <c r="CC17" s="12"/>
      <c r="CD17" s="12"/>
      <c r="CE17" s="12"/>
      <c r="CF17"/>
      <c r="CO17"/>
      <c r="CS17" s="10"/>
      <c r="CT17" s="10"/>
      <c r="CU17" s="10"/>
      <c r="CV17" s="12"/>
      <c r="CW17" s="12"/>
      <c r="CX17" s="5"/>
      <c r="CY17" s="5"/>
      <c r="CZ17" s="5"/>
      <c r="DA17" s="5"/>
      <c r="DB17" s="5"/>
      <c r="DC17" s="12"/>
      <c r="DD17" s="5"/>
      <c r="DE17" s="5"/>
      <c r="DF17" s="5"/>
      <c r="EM17"/>
      <c r="EN17"/>
      <c r="EO17"/>
      <c r="EP17"/>
      <c r="FP17" s="12"/>
      <c r="FQ17" s="12"/>
      <c r="FR17" s="12"/>
    </row>
    <row r="18" spans="1:174" ht="12" customHeight="1" x14ac:dyDescent="0.25">
      <c r="A18" s="102"/>
      <c r="B18" s="102"/>
      <c r="C18" s="102"/>
      <c r="D18"/>
      <c r="G18" s="73"/>
      <c r="H18" s="73"/>
      <c r="I18" s="128"/>
      <c r="J18" s="128"/>
      <c r="K18" s="128"/>
      <c r="L18" s="128"/>
      <c r="M18" s="73"/>
      <c r="N18" s="73"/>
      <c r="O18" s="73"/>
      <c r="P18" s="73"/>
      <c r="Q18" s="75"/>
      <c r="R18" s="75"/>
      <c r="S18" s="119"/>
      <c r="T18" s="119"/>
      <c r="U18" s="17"/>
      <c r="V18" s="17"/>
      <c r="W18" s="17"/>
      <c r="X18" s="120"/>
      <c r="Y18" s="12"/>
      <c r="Z18" s="12"/>
      <c r="AA18" s="12"/>
      <c r="AB18" s="12"/>
      <c r="AC18" s="12"/>
      <c r="AD18" s="100"/>
      <c r="AE18" s="100"/>
      <c r="AK18"/>
      <c r="AO18"/>
      <c r="AT18"/>
      <c r="AY18" s="73"/>
      <c r="AZ18" s="73"/>
      <c r="BA18" s="73"/>
      <c r="BB18" s="73"/>
      <c r="BW18"/>
      <c r="CB18"/>
      <c r="CC18" s="12"/>
      <c r="CD18" s="12"/>
      <c r="CE18" s="12"/>
      <c r="CF18"/>
      <c r="CO18"/>
      <c r="CS18" s="10"/>
      <c r="CT18" s="10"/>
      <c r="CU18" s="10"/>
      <c r="CV18" s="12"/>
      <c r="CW18" s="12"/>
      <c r="CX18" s="5"/>
      <c r="CY18" s="5"/>
      <c r="CZ18" s="5"/>
      <c r="DA18" s="5"/>
      <c r="DB18" s="5"/>
      <c r="DC18" s="12"/>
      <c r="DD18" s="5"/>
      <c r="DE18" s="5"/>
      <c r="DF18" s="5"/>
      <c r="EM18"/>
      <c r="EN18"/>
      <c r="EO18"/>
      <c r="EP18"/>
      <c r="FP18" s="12"/>
      <c r="FQ18" s="12"/>
      <c r="FR18" s="12"/>
    </row>
    <row r="19" spans="1:174" x14ac:dyDescent="0.25">
      <c r="A19" s="86"/>
      <c r="B19" s="102"/>
      <c r="C19" s="86"/>
      <c r="D19"/>
      <c r="H19"/>
      <c r="I19" s="5"/>
      <c r="J19" s="5"/>
      <c r="K19" s="5"/>
      <c r="L19" s="5"/>
      <c r="M19"/>
      <c r="N19"/>
      <c r="O19"/>
      <c r="P19"/>
      <c r="S19" s="44"/>
      <c r="T19" s="12"/>
      <c r="U19" s="12"/>
      <c r="V19" s="12"/>
      <c r="W19" s="12"/>
      <c r="X19" s="12"/>
      <c r="Y19" s="12"/>
      <c r="Z19" s="44"/>
      <c r="AA19" s="12"/>
      <c r="AB19" s="44"/>
      <c r="AC19" s="12"/>
      <c r="AD19" s="24"/>
      <c r="AK19"/>
      <c r="AO19"/>
      <c r="AT19"/>
      <c r="AY19" s="73"/>
      <c r="AZ19" s="73"/>
      <c r="BA19" s="73"/>
      <c r="BB19" s="73"/>
      <c r="BW19"/>
      <c r="CB19"/>
      <c r="CC19" s="12"/>
      <c r="CD19" s="12"/>
      <c r="CE19" s="12"/>
      <c r="CF19"/>
      <c r="CO19"/>
      <c r="CV19" s="5"/>
      <c r="CW19" s="5"/>
      <c r="CX19" s="5"/>
      <c r="CY19" s="5"/>
      <c r="CZ19" s="5"/>
      <c r="DA19" s="5"/>
      <c r="DB19" s="5"/>
      <c r="DC19" s="12"/>
      <c r="DD19" s="5"/>
      <c r="DE19" s="5"/>
      <c r="DF19" s="5"/>
      <c r="EM19"/>
      <c r="EN19"/>
      <c r="EO19"/>
      <c r="EP19"/>
      <c r="FP19" s="12"/>
      <c r="FQ19" s="12"/>
      <c r="FR19" s="12"/>
    </row>
    <row r="20" spans="1:174" x14ac:dyDescent="0.25">
      <c r="A20" s="66"/>
      <c r="B20" s="49" t="s">
        <v>44</v>
      </c>
      <c r="C20" s="66"/>
      <c r="D20"/>
      <c r="H20"/>
      <c r="I20" s="5"/>
      <c r="J20" s="5"/>
      <c r="K20" s="5"/>
      <c r="L20" s="5"/>
      <c r="M20"/>
      <c r="N20"/>
      <c r="O20"/>
      <c r="P20"/>
      <c r="S20" s="12"/>
      <c r="T20" s="12"/>
      <c r="U20" s="12"/>
      <c r="V20" s="12"/>
      <c r="W20" s="12"/>
      <c r="X20" s="12"/>
      <c r="Y20" s="12"/>
      <c r="Z20" s="12"/>
      <c r="AA20" s="12"/>
      <c r="AB20" s="12"/>
      <c r="AC20" s="121"/>
      <c r="AK20"/>
      <c r="AO20"/>
      <c r="AT20"/>
      <c r="AY20" s="73"/>
      <c r="AZ20" s="73"/>
      <c r="BA20" s="73"/>
      <c r="BB20" s="73"/>
      <c r="BW20"/>
      <c r="CB20"/>
      <c r="CC20" s="12"/>
      <c r="CD20" s="12"/>
      <c r="CE20" s="12"/>
      <c r="CF20"/>
      <c r="CO20"/>
      <c r="CV20" s="5"/>
      <c r="CW20" s="5"/>
      <c r="CX20" s="5"/>
      <c r="CY20" s="5"/>
      <c r="CZ20" s="5"/>
      <c r="DA20" s="5"/>
      <c r="DB20" s="5"/>
      <c r="DC20" s="5"/>
      <c r="DD20" s="5"/>
      <c r="DE20" s="5"/>
      <c r="DF20" s="5"/>
      <c r="EM20"/>
      <c r="EN20"/>
      <c r="EO20"/>
      <c r="EP20"/>
    </row>
    <row r="21" spans="1:174" x14ac:dyDescent="0.25">
      <c r="A21" s="102"/>
      <c r="B21" s="49"/>
      <c r="C21" s="102"/>
      <c r="H21"/>
      <c r="I21" s="5"/>
      <c r="J21" s="5"/>
      <c r="K21" s="5"/>
      <c r="L21" s="5"/>
      <c r="M21"/>
      <c r="N21"/>
      <c r="O21"/>
      <c r="P21"/>
      <c r="AC21" s="95"/>
      <c r="AK21"/>
      <c r="AO21"/>
      <c r="AT21"/>
      <c r="AY21" s="73"/>
      <c r="AZ21" s="73"/>
      <c r="BA21" s="73"/>
      <c r="BB21" s="73"/>
      <c r="BW21"/>
      <c r="CB21"/>
      <c r="CC21"/>
      <c r="CD21"/>
      <c r="CE21"/>
      <c r="CF21"/>
      <c r="CO21"/>
      <c r="CV21" s="5"/>
      <c r="CW21" s="5"/>
      <c r="CX21" s="5"/>
      <c r="CY21" s="5"/>
      <c r="CZ21" s="5"/>
      <c r="DA21" s="5"/>
      <c r="DB21" s="5"/>
      <c r="DC21" s="5"/>
      <c r="DD21" s="5"/>
      <c r="DE21" s="5"/>
      <c r="DF21" s="5"/>
      <c r="EM21"/>
      <c r="EN21"/>
      <c r="EO21"/>
      <c r="EP21"/>
    </row>
    <row r="22" spans="1:174" s="61" customFormat="1" ht="12.75" customHeight="1" x14ac:dyDescent="0.25">
      <c r="A22" s="168" t="s">
        <v>0</v>
      </c>
      <c r="B22" s="168" t="s">
        <v>142</v>
      </c>
      <c r="C22" s="170">
        <v>1</v>
      </c>
      <c r="D22" s="169" t="s">
        <v>82</v>
      </c>
      <c r="E22" s="169" t="s">
        <v>83</v>
      </c>
      <c r="F22" s="169" t="s">
        <v>122</v>
      </c>
      <c r="G22" s="169" t="s">
        <v>123</v>
      </c>
      <c r="H22" s="168">
        <v>2</v>
      </c>
      <c r="I22" s="183" t="s">
        <v>84</v>
      </c>
      <c r="J22" s="183" t="s">
        <v>85</v>
      </c>
      <c r="K22" s="183" t="s">
        <v>86</v>
      </c>
      <c r="L22" s="166">
        <v>3</v>
      </c>
      <c r="M22" s="167" t="s">
        <v>87</v>
      </c>
      <c r="N22" s="167" t="s">
        <v>88</v>
      </c>
      <c r="O22" s="167" t="s">
        <v>89</v>
      </c>
      <c r="P22" s="167" t="s">
        <v>112</v>
      </c>
      <c r="Q22" s="167" t="s">
        <v>90</v>
      </c>
      <c r="R22" s="167" t="s">
        <v>91</v>
      </c>
      <c r="S22" s="167" t="s">
        <v>92</v>
      </c>
      <c r="T22" s="167" t="s">
        <v>93</v>
      </c>
      <c r="U22" s="167" t="s">
        <v>94</v>
      </c>
      <c r="V22" s="163">
        <v>4</v>
      </c>
      <c r="W22" s="164" t="s">
        <v>76</v>
      </c>
      <c r="X22" s="164" t="s">
        <v>75</v>
      </c>
      <c r="Y22" s="164" t="s">
        <v>74</v>
      </c>
      <c r="Z22" s="189">
        <v>5</v>
      </c>
      <c r="AA22" s="182" t="s">
        <v>110</v>
      </c>
      <c r="AB22" s="182" t="s">
        <v>111</v>
      </c>
      <c r="AC22" s="166">
        <v>6</v>
      </c>
      <c r="AD22" s="190" t="s">
        <v>124</v>
      </c>
      <c r="AE22" s="190" t="s">
        <v>125</v>
      </c>
      <c r="AF22" s="166">
        <v>7</v>
      </c>
      <c r="AG22" s="192" t="s">
        <v>126</v>
      </c>
      <c r="AH22" s="192" t="s">
        <v>127</v>
      </c>
      <c r="AI22" s="192" t="s">
        <v>128</v>
      </c>
      <c r="AJ22" s="166">
        <v>8</v>
      </c>
      <c r="AK22" s="195" t="s">
        <v>129</v>
      </c>
      <c r="AL22" s="195" t="s">
        <v>130</v>
      </c>
      <c r="AM22" s="166">
        <v>9</v>
      </c>
      <c r="AN22" s="197" t="s">
        <v>131</v>
      </c>
      <c r="AO22" s="197" t="s">
        <v>132</v>
      </c>
      <c r="AP22" s="197" t="s">
        <v>133</v>
      </c>
      <c r="AQ22" s="197" t="s">
        <v>134</v>
      </c>
      <c r="AR22" s="197" t="s">
        <v>135</v>
      </c>
      <c r="AS22" s="197" t="s">
        <v>136</v>
      </c>
      <c r="AT22" s="197" t="s">
        <v>137</v>
      </c>
      <c r="AU22" s="197" t="s">
        <v>138</v>
      </c>
      <c r="AV22" s="197" t="s">
        <v>139</v>
      </c>
      <c r="AW22" s="166">
        <v>10</v>
      </c>
      <c r="AX22" s="245" t="s">
        <v>140</v>
      </c>
      <c r="AY22" s="245" t="s">
        <v>141</v>
      </c>
      <c r="AZ22" s="245" t="s">
        <v>243</v>
      </c>
      <c r="BA22" s="179" t="s">
        <v>8</v>
      </c>
      <c r="BB22" s="180" t="s">
        <v>9</v>
      </c>
      <c r="BC22" s="180" t="s">
        <v>10</v>
      </c>
      <c r="BD22" s="180" t="s">
        <v>11</v>
      </c>
      <c r="BE22" s="180" t="s">
        <v>73</v>
      </c>
      <c r="BF22" s="181" t="s">
        <v>12</v>
      </c>
      <c r="BG22" s="178" t="s">
        <v>13</v>
      </c>
      <c r="BH22" s="178" t="s">
        <v>14</v>
      </c>
      <c r="BI22" s="178" t="s">
        <v>15</v>
      </c>
      <c r="BJ22" s="179" t="s">
        <v>16</v>
      </c>
      <c r="BK22" s="177" t="s">
        <v>17</v>
      </c>
      <c r="BL22" s="177" t="s">
        <v>18</v>
      </c>
      <c r="BM22" s="177" t="s">
        <v>19</v>
      </c>
      <c r="BN22" s="177" t="s">
        <v>20</v>
      </c>
      <c r="BO22" s="177" t="s">
        <v>21</v>
      </c>
      <c r="BP22" s="177" t="s">
        <v>22</v>
      </c>
      <c r="BQ22" s="177" t="s">
        <v>23</v>
      </c>
      <c r="BR22" s="177" t="s">
        <v>24</v>
      </c>
      <c r="BS22" s="177" t="s">
        <v>25</v>
      </c>
      <c r="BT22" s="176" t="s">
        <v>26</v>
      </c>
      <c r="BU22" s="175" t="s">
        <v>27</v>
      </c>
      <c r="BV22" s="175" t="s">
        <v>28</v>
      </c>
      <c r="BW22" s="175" t="s">
        <v>29</v>
      </c>
      <c r="BX22" s="176" t="s">
        <v>53</v>
      </c>
      <c r="BY22" s="171" t="s">
        <v>54</v>
      </c>
      <c r="BZ22" s="171" t="s">
        <v>55</v>
      </c>
      <c r="CA22" s="176" t="s">
        <v>143</v>
      </c>
      <c r="CB22" s="202" t="s">
        <v>144</v>
      </c>
      <c r="CC22" s="202" t="s">
        <v>145</v>
      </c>
      <c r="CD22" s="176" t="s">
        <v>146</v>
      </c>
      <c r="CE22" s="200" t="s">
        <v>147</v>
      </c>
      <c r="CF22" s="200" t="s">
        <v>148</v>
      </c>
      <c r="CG22" s="200" t="s">
        <v>149</v>
      </c>
      <c r="CH22" s="176" t="s">
        <v>150</v>
      </c>
      <c r="CI22" s="204" t="s">
        <v>151</v>
      </c>
      <c r="CJ22" s="204" t="s">
        <v>152</v>
      </c>
      <c r="CK22" s="176" t="s">
        <v>153</v>
      </c>
      <c r="CL22" s="206" t="s">
        <v>154</v>
      </c>
      <c r="CM22" s="206" t="s">
        <v>155</v>
      </c>
      <c r="CN22" s="206" t="s">
        <v>156</v>
      </c>
      <c r="CO22" s="206" t="s">
        <v>157</v>
      </c>
      <c r="CP22" s="206" t="s">
        <v>158</v>
      </c>
      <c r="CQ22" s="206" t="s">
        <v>159</v>
      </c>
      <c r="CR22" s="206" t="s">
        <v>160</v>
      </c>
      <c r="CS22" s="206" t="s">
        <v>161</v>
      </c>
      <c r="CT22" s="206" t="s">
        <v>162</v>
      </c>
      <c r="CU22" s="176" t="s">
        <v>163</v>
      </c>
      <c r="CV22" s="208" t="s">
        <v>164</v>
      </c>
      <c r="CW22" s="208" t="s">
        <v>165</v>
      </c>
      <c r="CX22" s="208" t="s">
        <v>242</v>
      </c>
      <c r="CY22" s="172" t="s">
        <v>1</v>
      </c>
      <c r="CZ22" s="173" t="s">
        <v>2</v>
      </c>
      <c r="DA22" s="174" t="s">
        <v>3</v>
      </c>
      <c r="DB22" s="210"/>
      <c r="DC22" s="211"/>
      <c r="DD22" s="212"/>
      <c r="DE22" s="212"/>
      <c r="DF22" s="212"/>
      <c r="DG22" s="210"/>
      <c r="DH22" s="210"/>
      <c r="DI22" s="210"/>
      <c r="DJ22" s="210"/>
      <c r="DK22" s="210"/>
      <c r="DL22" s="210"/>
      <c r="DM22" s="213"/>
      <c r="DN22" s="213"/>
      <c r="DO22" s="213"/>
      <c r="DP22" s="213"/>
    </row>
    <row r="23" spans="1:174" x14ac:dyDescent="0.25">
      <c r="A23" s="294">
        <v>1</v>
      </c>
      <c r="B23" s="293" t="s">
        <v>35</v>
      </c>
      <c r="C23" s="40"/>
      <c r="D23" s="188" t="s">
        <v>115</v>
      </c>
      <c r="E23" s="188" t="s">
        <v>115</v>
      </c>
      <c r="F23" s="188" t="s">
        <v>115</v>
      </c>
      <c r="G23" s="32" t="s">
        <v>115</v>
      </c>
      <c r="H23" s="8"/>
      <c r="I23" s="35" t="s">
        <v>115</v>
      </c>
      <c r="J23" s="309" t="s">
        <v>250</v>
      </c>
      <c r="K23" s="36" t="s">
        <v>115</v>
      </c>
      <c r="L23" s="103"/>
      <c r="M23" s="38" t="s">
        <v>244</v>
      </c>
      <c r="N23" s="38" t="s">
        <v>245</v>
      </c>
      <c r="O23" s="37" t="s">
        <v>245</v>
      </c>
      <c r="P23" s="37" t="s">
        <v>246</v>
      </c>
      <c r="Q23" s="37" t="s">
        <v>246</v>
      </c>
      <c r="R23" s="39" t="s">
        <v>246</v>
      </c>
      <c r="S23" s="39" t="s">
        <v>244</v>
      </c>
      <c r="T23" s="37" t="s">
        <v>247</v>
      </c>
      <c r="U23" s="39" t="s">
        <v>245</v>
      </c>
      <c r="V23" s="57"/>
      <c r="W23" s="41" t="s">
        <v>114</v>
      </c>
      <c r="X23" s="315" t="s">
        <v>114</v>
      </c>
      <c r="Y23" s="41" t="s">
        <v>114</v>
      </c>
      <c r="Z23" s="57"/>
      <c r="AA23" s="105" t="s">
        <v>115</v>
      </c>
      <c r="AB23" s="105" t="s">
        <v>115</v>
      </c>
      <c r="AC23" s="57"/>
      <c r="AD23" s="319" t="s">
        <v>115</v>
      </c>
      <c r="AE23" s="283" t="s">
        <v>115</v>
      </c>
      <c r="AF23" s="57"/>
      <c r="AG23" s="247">
        <v>1</v>
      </c>
      <c r="AH23" s="193" t="s">
        <v>114</v>
      </c>
      <c r="AI23" s="193" t="s">
        <v>114</v>
      </c>
      <c r="AJ23" s="57"/>
      <c r="AK23" s="321" t="s">
        <v>115</v>
      </c>
      <c r="AL23" s="284" t="s">
        <v>115</v>
      </c>
      <c r="AM23" s="57"/>
      <c r="AN23" s="322">
        <v>4</v>
      </c>
      <c r="AO23" s="322" t="s">
        <v>114</v>
      </c>
      <c r="AP23" s="198">
        <v>4</v>
      </c>
      <c r="AQ23" s="198" t="s">
        <v>114</v>
      </c>
      <c r="AR23" s="322">
        <v>4</v>
      </c>
      <c r="AS23" s="322" t="s">
        <v>114</v>
      </c>
      <c r="AT23" s="198" t="s">
        <v>114</v>
      </c>
      <c r="AU23" s="198" t="s">
        <v>114</v>
      </c>
      <c r="AV23" s="198" t="s">
        <v>114</v>
      </c>
      <c r="AW23" s="57"/>
      <c r="AX23" s="249">
        <v>1</v>
      </c>
      <c r="AY23" s="249">
        <v>1</v>
      </c>
      <c r="AZ23" s="249">
        <v>1</v>
      </c>
      <c r="BA23" s="67">
        <f>SUM(BB23:BE23)</f>
        <v>4</v>
      </c>
      <c r="BB23" s="258">
        <f t="shared" ref="BB23:BE30" si="72">IF(D23="Đ",1,IF(D23="C",0.5,0))</f>
        <v>1</v>
      </c>
      <c r="BC23" s="258">
        <f t="shared" si="72"/>
        <v>1</v>
      </c>
      <c r="BD23" s="258">
        <f t="shared" si="72"/>
        <v>1</v>
      </c>
      <c r="BE23" s="258">
        <f t="shared" si="72"/>
        <v>1</v>
      </c>
      <c r="BF23" s="71">
        <f>SUM(BG23:BI23)</f>
        <v>2</v>
      </c>
      <c r="BG23" s="215">
        <f>IF(I23="Đ",1,IF(I23="C",0.5,0))</f>
        <v>1</v>
      </c>
      <c r="BH23" s="308">
        <f t="shared" ref="BH23:BH30" si="73">IF(J23="Đ",1,IF(AND(J23&gt;=5,J23&lt;=11),0.5,0))</f>
        <v>0</v>
      </c>
      <c r="BI23" s="215">
        <f t="shared" ref="BI23:BI30" si="74">IF(K23="Đ",1,0)</f>
        <v>1</v>
      </c>
      <c r="BJ23" s="67">
        <f>SUM(BK23:BS23)</f>
        <v>9</v>
      </c>
      <c r="BK23" s="70">
        <f t="shared" ref="BK23:BK30" si="75">IF(M23&gt;8,1,IF(AND(M23&gt;3,M23&lt;=7),0.5,0))</f>
        <v>1</v>
      </c>
      <c r="BL23" s="70">
        <f t="shared" ref="BL23:BM30" si="76">IF(N23&gt;=4,1,IF(AND(N23&gt;=1,N23&lt;=3),0.5,0))</f>
        <v>1</v>
      </c>
      <c r="BM23" s="70">
        <f t="shared" si="76"/>
        <v>1</v>
      </c>
      <c r="BN23" s="70">
        <f t="shared" ref="BN23:BP30" si="77">IF(P23&gt;=2,1,IF(P23&gt;=1,0.5,0))</f>
        <v>1</v>
      </c>
      <c r="BO23" s="70">
        <f t="shared" si="77"/>
        <v>1</v>
      </c>
      <c r="BP23" s="70">
        <f t="shared" si="77"/>
        <v>1</v>
      </c>
      <c r="BQ23" s="70">
        <f t="shared" ref="BQ23:BQ30" si="78">IF(S23&gt;=8,1,IF(AND(S23&gt;=3,S23&lt;=7),0.5,0))</f>
        <v>1</v>
      </c>
      <c r="BR23" s="70">
        <f t="shared" ref="BR23:BR30" si="79">IF(T23&gt;=12,1,IF(AND(T23&gt;=4,T23&lt;=11),0.5,0))</f>
        <v>1</v>
      </c>
      <c r="BS23" s="70">
        <f t="shared" ref="BS23:BS30" si="80">IF(U23&gt;=4,1,IF(AND(U23&gt;=1,U23&lt;=3),0.5,0))</f>
        <v>1</v>
      </c>
      <c r="BT23" s="106">
        <f t="shared" ref="BT23:BT30" si="81">SUM(BU23:BW23)</f>
        <v>3</v>
      </c>
      <c r="BU23" s="72">
        <f t="shared" ref="BU23:BW30" si="82">IF(W23="C",1,0)</f>
        <v>1</v>
      </c>
      <c r="BV23" s="318">
        <f t="shared" si="82"/>
        <v>1</v>
      </c>
      <c r="BW23" s="72">
        <f t="shared" si="82"/>
        <v>1</v>
      </c>
      <c r="BX23" s="90">
        <f>SUM(BY23:BZ23)</f>
        <v>2</v>
      </c>
      <c r="BY23" s="58">
        <f t="shared" ref="BY23:BZ30" si="83">IF(AA23="Đ",1,0)</f>
        <v>1</v>
      </c>
      <c r="BZ23" s="58">
        <f t="shared" si="83"/>
        <v>1</v>
      </c>
      <c r="CA23" s="252">
        <f>SUM(CB23:CC23)</f>
        <v>2</v>
      </c>
      <c r="CB23" s="320">
        <f t="shared" ref="CB23:CC30" si="84">IF(AD23="Đ",1,0)</f>
        <v>1</v>
      </c>
      <c r="CC23" s="203">
        <f t="shared" si="84"/>
        <v>1</v>
      </c>
      <c r="CD23" s="252">
        <f>SUM(CE23:CG23)</f>
        <v>3</v>
      </c>
      <c r="CE23" s="201">
        <f t="shared" ref="CE23:CE30" si="85">IF(AG23=100%,1,0)</f>
        <v>1</v>
      </c>
      <c r="CF23" s="201">
        <f t="shared" ref="CF23:CG30" si="86">IF(AH23="C",1,0)</f>
        <v>1</v>
      </c>
      <c r="CG23" s="201">
        <f t="shared" si="86"/>
        <v>1</v>
      </c>
      <c r="CH23" s="252">
        <f>SUM(CI23:CJ23)</f>
        <v>2</v>
      </c>
      <c r="CI23" s="301">
        <f t="shared" ref="CI23:CJ30" si="87">IF(AK23="Đ",1,0)</f>
        <v>1</v>
      </c>
      <c r="CJ23" s="205">
        <f t="shared" si="87"/>
        <v>1</v>
      </c>
      <c r="CK23" s="252">
        <f>SUM(CL23:CT23)</f>
        <v>9</v>
      </c>
      <c r="CL23" s="302">
        <f t="shared" ref="CL23:CL30" si="88">IF(AN23=4,1,IF(AND(AN23&gt;=2,AN23&lt;=3),0.5,0))</f>
        <v>1</v>
      </c>
      <c r="CM23" s="302">
        <f t="shared" ref="CM23:CM30" si="89">IF(AO23="C",1,0)</f>
        <v>1</v>
      </c>
      <c r="CN23" s="207">
        <f t="shared" ref="CN23:CN30" si="90">IF(AP23=4,1,IF(AND(AP23&gt;=2,AP23&lt;=3),0.5,0))</f>
        <v>1</v>
      </c>
      <c r="CO23" s="207">
        <f t="shared" ref="CO23:CO30" si="91">IF(AQ23="C",1,0)</f>
        <v>1</v>
      </c>
      <c r="CP23" s="302">
        <f t="shared" ref="CP23:CP30" si="92">IF(AR23=4,1,IF(AND(AR23&gt;=2,AR23&lt;=3),0.5,0))</f>
        <v>1</v>
      </c>
      <c r="CQ23" s="302">
        <f t="shared" ref="CQ23:CT30" si="93">IF(AS23="C",1,0)</f>
        <v>1</v>
      </c>
      <c r="CR23" s="207">
        <f t="shared" si="93"/>
        <v>1</v>
      </c>
      <c r="CS23" s="207">
        <f t="shared" si="93"/>
        <v>1</v>
      </c>
      <c r="CT23" s="207">
        <f t="shared" si="93"/>
        <v>1</v>
      </c>
      <c r="CU23" s="252">
        <f>SUM(CV23:CX23)</f>
        <v>3</v>
      </c>
      <c r="CV23" s="209">
        <f t="shared" ref="CV23:CV26" si="94">AX23*1</f>
        <v>1</v>
      </c>
      <c r="CW23" s="209">
        <f t="shared" ref="CW23:CX30" si="95">AY23*1</f>
        <v>1</v>
      </c>
      <c r="CX23" s="209">
        <f t="shared" si="95"/>
        <v>1</v>
      </c>
      <c r="CY23" s="261">
        <f t="shared" ref="CY23:CY30" si="96">BA23+BF23+BJ23+BT23+BX23+CA23+CD23+CH23+CK23+CU23</f>
        <v>39</v>
      </c>
      <c r="CZ23" s="91">
        <v>37</v>
      </c>
      <c r="DA23" s="62" t="str">
        <f>IF(CY23&gt;=85%*40,"Tốt", IF(AND(CY23&gt;=70%*40,CY23&lt;85%*40),"Khá",IF(AND(CY23&gt;=50%*40,CY23&lt;70%*40),"Trung bình","Yếu")))</f>
        <v>Tốt</v>
      </c>
      <c r="DB23" s="128"/>
      <c r="DC23" s="110"/>
      <c r="DD23" s="17"/>
      <c r="DE23" s="127"/>
      <c r="DF23" s="17"/>
      <c r="DG23" s="129"/>
      <c r="DH23" s="12"/>
      <c r="DI23" s="5"/>
      <c r="DJ23" s="5"/>
      <c r="DK23" s="5"/>
      <c r="DL23" s="5"/>
      <c r="EM23"/>
      <c r="EN23"/>
      <c r="EO23"/>
      <c r="EP23"/>
    </row>
    <row r="24" spans="1:174" x14ac:dyDescent="0.25">
      <c r="A24" s="294">
        <v>2</v>
      </c>
      <c r="B24" s="296" t="s">
        <v>36</v>
      </c>
      <c r="C24" s="40"/>
      <c r="D24" s="188" t="s">
        <v>115</v>
      </c>
      <c r="E24" s="282" t="s">
        <v>114</v>
      </c>
      <c r="F24" s="188" t="s">
        <v>115</v>
      </c>
      <c r="G24" s="32" t="s">
        <v>115</v>
      </c>
      <c r="H24" s="8"/>
      <c r="I24" s="214" t="s">
        <v>115</v>
      </c>
      <c r="J24" s="36" t="s">
        <v>115</v>
      </c>
      <c r="K24" s="244" t="s">
        <v>115</v>
      </c>
      <c r="L24" s="103"/>
      <c r="M24" s="39" t="s">
        <v>244</v>
      </c>
      <c r="N24" s="39" t="s">
        <v>245</v>
      </c>
      <c r="O24" s="39" t="s">
        <v>245</v>
      </c>
      <c r="P24" s="297" t="s">
        <v>246</v>
      </c>
      <c r="Q24" s="297" t="s">
        <v>246</v>
      </c>
      <c r="R24" s="39" t="s">
        <v>246</v>
      </c>
      <c r="S24" s="39" t="s">
        <v>244</v>
      </c>
      <c r="T24" s="39" t="s">
        <v>247</v>
      </c>
      <c r="U24" s="39" t="s">
        <v>245</v>
      </c>
      <c r="V24" s="57"/>
      <c r="W24" s="41" t="s">
        <v>114</v>
      </c>
      <c r="X24" s="41" t="s">
        <v>114</v>
      </c>
      <c r="Y24" s="41" t="s">
        <v>114</v>
      </c>
      <c r="Z24" s="88"/>
      <c r="AA24" s="89" t="s">
        <v>115</v>
      </c>
      <c r="AB24" s="89" t="s">
        <v>115</v>
      </c>
      <c r="AC24" s="187"/>
      <c r="AD24" s="191" t="s">
        <v>115</v>
      </c>
      <c r="AE24" s="191" t="s">
        <v>115</v>
      </c>
      <c r="AF24" s="187"/>
      <c r="AG24" s="247">
        <v>1</v>
      </c>
      <c r="AH24" s="194" t="s">
        <v>114</v>
      </c>
      <c r="AI24" s="194" t="s">
        <v>114</v>
      </c>
      <c r="AJ24" s="187"/>
      <c r="AK24" s="299" t="s">
        <v>115</v>
      </c>
      <c r="AL24" s="299" t="s">
        <v>115</v>
      </c>
      <c r="AM24" s="187"/>
      <c r="AN24" s="300">
        <v>3</v>
      </c>
      <c r="AO24" s="300" t="s">
        <v>114</v>
      </c>
      <c r="AP24" s="199">
        <v>4</v>
      </c>
      <c r="AQ24" s="199" t="s">
        <v>114</v>
      </c>
      <c r="AR24" s="300">
        <v>4</v>
      </c>
      <c r="AS24" s="300" t="s">
        <v>114</v>
      </c>
      <c r="AT24" s="199" t="s">
        <v>114</v>
      </c>
      <c r="AU24" s="199" t="s">
        <v>114</v>
      </c>
      <c r="AV24" s="199" t="s">
        <v>114</v>
      </c>
      <c r="AW24" s="187"/>
      <c r="AX24" s="249">
        <v>1</v>
      </c>
      <c r="AY24" s="249">
        <v>1</v>
      </c>
      <c r="AZ24" s="249">
        <v>1</v>
      </c>
      <c r="BA24" s="67">
        <f t="shared" ref="BA24:BA30" si="97">SUM(BB24:BE24)</f>
        <v>3.5</v>
      </c>
      <c r="BB24" s="258">
        <f t="shared" si="72"/>
        <v>1</v>
      </c>
      <c r="BC24" s="250">
        <f t="shared" si="72"/>
        <v>0.5</v>
      </c>
      <c r="BD24" s="258">
        <f t="shared" si="72"/>
        <v>1</v>
      </c>
      <c r="BE24" s="258">
        <f t="shared" si="72"/>
        <v>1</v>
      </c>
      <c r="BF24" s="71">
        <f t="shared" ref="BF24:BF30" si="98">SUM(BG24:BI24)</f>
        <v>3</v>
      </c>
      <c r="BG24" s="215">
        <f t="shared" ref="BG24:BG29" si="99">IF(I24="Đ",1,IF(I24="C",0.5,0))</f>
        <v>1</v>
      </c>
      <c r="BH24" s="215">
        <f t="shared" si="73"/>
        <v>1</v>
      </c>
      <c r="BI24" s="215">
        <f t="shared" si="74"/>
        <v>1</v>
      </c>
      <c r="BJ24" s="67">
        <f t="shared" ref="BJ24:BJ30" si="100">SUM(BK24:BS24)</f>
        <v>9</v>
      </c>
      <c r="BK24" s="70">
        <f t="shared" si="75"/>
        <v>1</v>
      </c>
      <c r="BL24" s="70">
        <f t="shared" si="76"/>
        <v>1</v>
      </c>
      <c r="BM24" s="70">
        <f t="shared" si="76"/>
        <v>1</v>
      </c>
      <c r="BN24" s="298">
        <f t="shared" si="77"/>
        <v>1</v>
      </c>
      <c r="BO24" s="298">
        <f t="shared" si="77"/>
        <v>1</v>
      </c>
      <c r="BP24" s="70">
        <f t="shared" si="77"/>
        <v>1</v>
      </c>
      <c r="BQ24" s="70">
        <f t="shared" si="78"/>
        <v>1</v>
      </c>
      <c r="BR24" s="70">
        <f t="shared" si="79"/>
        <v>1</v>
      </c>
      <c r="BS24" s="70">
        <f t="shared" si="80"/>
        <v>1</v>
      </c>
      <c r="BT24" s="106">
        <f t="shared" si="81"/>
        <v>3</v>
      </c>
      <c r="BU24" s="72">
        <f t="shared" si="82"/>
        <v>1</v>
      </c>
      <c r="BV24" s="72">
        <f t="shared" si="82"/>
        <v>1</v>
      </c>
      <c r="BW24" s="72">
        <f t="shared" si="82"/>
        <v>1</v>
      </c>
      <c r="BX24" s="90">
        <f t="shared" ref="BX24:BX30" si="101">SUM(BY24:BZ24)</f>
        <v>2</v>
      </c>
      <c r="BY24" s="58">
        <f t="shared" si="83"/>
        <v>1</v>
      </c>
      <c r="BZ24" s="58">
        <f t="shared" si="83"/>
        <v>1</v>
      </c>
      <c r="CA24" s="252">
        <f t="shared" ref="CA24:CA30" si="102">SUM(CB24:CC24)</f>
        <v>2</v>
      </c>
      <c r="CB24" s="203">
        <f t="shared" si="84"/>
        <v>1</v>
      </c>
      <c r="CC24" s="203">
        <f t="shared" si="84"/>
        <v>1</v>
      </c>
      <c r="CD24" s="252">
        <f t="shared" ref="CD24:CD30" si="103">SUM(CE24:CG24)</f>
        <v>3</v>
      </c>
      <c r="CE24" s="201">
        <f t="shared" si="85"/>
        <v>1</v>
      </c>
      <c r="CF24" s="201">
        <f t="shared" si="86"/>
        <v>1</v>
      </c>
      <c r="CG24" s="201">
        <f t="shared" si="86"/>
        <v>1</v>
      </c>
      <c r="CH24" s="252">
        <f>SUM(CI24:CJ24)</f>
        <v>2</v>
      </c>
      <c r="CI24" s="301">
        <f t="shared" si="87"/>
        <v>1</v>
      </c>
      <c r="CJ24" s="301">
        <f t="shared" si="87"/>
        <v>1</v>
      </c>
      <c r="CK24" s="252">
        <f t="shared" ref="CK24:CK30" si="104">SUM(CL24:CT24)</f>
        <v>8.5</v>
      </c>
      <c r="CL24" s="302">
        <f t="shared" si="88"/>
        <v>0.5</v>
      </c>
      <c r="CM24" s="302">
        <f t="shared" si="89"/>
        <v>1</v>
      </c>
      <c r="CN24" s="207">
        <f t="shared" si="90"/>
        <v>1</v>
      </c>
      <c r="CO24" s="207">
        <f t="shared" si="91"/>
        <v>1</v>
      </c>
      <c r="CP24" s="302">
        <f t="shared" si="92"/>
        <v>1</v>
      </c>
      <c r="CQ24" s="302">
        <f t="shared" si="93"/>
        <v>1</v>
      </c>
      <c r="CR24" s="207">
        <f t="shared" si="93"/>
        <v>1</v>
      </c>
      <c r="CS24" s="207">
        <f t="shared" si="93"/>
        <v>1</v>
      </c>
      <c r="CT24" s="207">
        <f t="shared" si="93"/>
        <v>1</v>
      </c>
      <c r="CU24" s="252">
        <f t="shared" ref="CU24:CU30" si="105">SUM(CV24:CX24)</f>
        <v>3</v>
      </c>
      <c r="CV24" s="209">
        <f t="shared" si="94"/>
        <v>1</v>
      </c>
      <c r="CW24" s="209">
        <f t="shared" si="95"/>
        <v>1</v>
      </c>
      <c r="CX24" s="209">
        <f t="shared" si="95"/>
        <v>1</v>
      </c>
      <c r="CY24" s="261">
        <f t="shared" si="96"/>
        <v>39</v>
      </c>
      <c r="CZ24" s="91">
        <v>40</v>
      </c>
      <c r="DA24" s="62" t="str">
        <f t="shared" ref="DA24:DA30" si="106">IF(CY24&gt;=85%*40,"Tốt", IF(AND(CY24&gt;=70%*40,CY24&lt;85%*40),"Khá",IF(AND(CY24&gt;=50%*40,CY24&lt;70%*40),"Trung bình","Yếu")))</f>
        <v>Tốt</v>
      </c>
      <c r="DB24" s="128"/>
      <c r="DC24" s="110"/>
      <c r="DD24" s="17"/>
      <c r="DE24" s="17"/>
      <c r="DF24" s="17"/>
      <c r="DG24" s="17"/>
      <c r="DH24" s="12"/>
      <c r="DI24" s="5"/>
      <c r="DJ24" s="5"/>
      <c r="DK24" s="5"/>
      <c r="DL24" s="5"/>
      <c r="EM24"/>
      <c r="EN24"/>
      <c r="EO24"/>
      <c r="EP24"/>
    </row>
    <row r="25" spans="1:174" x14ac:dyDescent="0.25">
      <c r="A25" s="295">
        <v>3</v>
      </c>
      <c r="B25" s="291" t="s">
        <v>37</v>
      </c>
      <c r="C25" s="40"/>
      <c r="D25" s="188" t="s">
        <v>115</v>
      </c>
      <c r="E25" s="188" t="s">
        <v>115</v>
      </c>
      <c r="F25" s="188" t="s">
        <v>115</v>
      </c>
      <c r="G25" s="32" t="s">
        <v>115</v>
      </c>
      <c r="H25" s="8"/>
      <c r="I25" s="214" t="s">
        <v>115</v>
      </c>
      <c r="J25" s="246">
        <v>6</v>
      </c>
      <c r="K25" s="312" t="s">
        <v>115</v>
      </c>
      <c r="L25" s="103"/>
      <c r="M25" s="39" t="s">
        <v>244</v>
      </c>
      <c r="N25" s="297" t="s">
        <v>245</v>
      </c>
      <c r="O25" s="297" t="s">
        <v>245</v>
      </c>
      <c r="P25" s="297" t="s">
        <v>246</v>
      </c>
      <c r="Q25" s="297" t="s">
        <v>246</v>
      </c>
      <c r="R25" s="297" t="s">
        <v>246</v>
      </c>
      <c r="S25" s="297" t="s">
        <v>244</v>
      </c>
      <c r="T25" s="297" t="s">
        <v>247</v>
      </c>
      <c r="U25" s="297" t="s">
        <v>245</v>
      </c>
      <c r="V25" s="57"/>
      <c r="W25" s="41" t="s">
        <v>114</v>
      </c>
      <c r="X25" s="41" t="s">
        <v>114</v>
      </c>
      <c r="Y25" s="41" t="s">
        <v>114</v>
      </c>
      <c r="Z25" s="104"/>
      <c r="AA25" s="89" t="s">
        <v>115</v>
      </c>
      <c r="AB25" s="310" t="s">
        <v>115</v>
      </c>
      <c r="AC25" s="187"/>
      <c r="AD25" s="325" t="s">
        <v>116</v>
      </c>
      <c r="AE25" s="325" t="s">
        <v>115</v>
      </c>
      <c r="AF25" s="187"/>
      <c r="AG25" s="247">
        <v>1</v>
      </c>
      <c r="AH25" s="194" t="s">
        <v>114</v>
      </c>
      <c r="AI25" s="194" t="s">
        <v>114</v>
      </c>
      <c r="AJ25" s="187"/>
      <c r="AK25" s="299" t="s">
        <v>115</v>
      </c>
      <c r="AL25" s="299" t="s">
        <v>115</v>
      </c>
      <c r="AM25" s="187"/>
      <c r="AN25" s="300">
        <v>4</v>
      </c>
      <c r="AO25" s="300" t="s">
        <v>114</v>
      </c>
      <c r="AP25" s="300">
        <v>3</v>
      </c>
      <c r="AQ25" s="199" t="s">
        <v>114</v>
      </c>
      <c r="AR25" s="300">
        <v>0</v>
      </c>
      <c r="AS25" s="199" t="s">
        <v>114</v>
      </c>
      <c r="AT25" s="199" t="s">
        <v>114</v>
      </c>
      <c r="AU25" s="199" t="s">
        <v>114</v>
      </c>
      <c r="AV25" s="199" t="s">
        <v>114</v>
      </c>
      <c r="AW25" s="187"/>
      <c r="AX25" s="249">
        <v>1</v>
      </c>
      <c r="AY25" s="249">
        <v>1</v>
      </c>
      <c r="AZ25" s="249">
        <v>1</v>
      </c>
      <c r="BA25" s="67">
        <f t="shared" si="97"/>
        <v>4</v>
      </c>
      <c r="BB25" s="258">
        <f t="shared" si="72"/>
        <v>1</v>
      </c>
      <c r="BC25" s="258">
        <f t="shared" si="72"/>
        <v>1</v>
      </c>
      <c r="BD25" s="258">
        <f t="shared" si="72"/>
        <v>1</v>
      </c>
      <c r="BE25" s="258">
        <f t="shared" si="72"/>
        <v>1</v>
      </c>
      <c r="BF25" s="71">
        <f t="shared" si="98"/>
        <v>2.5</v>
      </c>
      <c r="BG25" s="215">
        <f t="shared" si="99"/>
        <v>1</v>
      </c>
      <c r="BH25" s="280">
        <f t="shared" si="73"/>
        <v>0.5</v>
      </c>
      <c r="BI25" s="308">
        <f t="shared" si="74"/>
        <v>1</v>
      </c>
      <c r="BJ25" s="67">
        <f t="shared" si="100"/>
        <v>9</v>
      </c>
      <c r="BK25" s="70">
        <f t="shared" si="75"/>
        <v>1</v>
      </c>
      <c r="BL25" s="298">
        <f t="shared" si="76"/>
        <v>1</v>
      </c>
      <c r="BM25" s="298">
        <f t="shared" si="76"/>
        <v>1</v>
      </c>
      <c r="BN25" s="298">
        <f t="shared" si="77"/>
        <v>1</v>
      </c>
      <c r="BO25" s="298">
        <f t="shared" si="77"/>
        <v>1</v>
      </c>
      <c r="BP25" s="298">
        <f t="shared" si="77"/>
        <v>1</v>
      </c>
      <c r="BQ25" s="298">
        <f t="shared" si="78"/>
        <v>1</v>
      </c>
      <c r="BR25" s="298">
        <f t="shared" si="79"/>
        <v>1</v>
      </c>
      <c r="BS25" s="298">
        <f t="shared" si="80"/>
        <v>1</v>
      </c>
      <c r="BT25" s="106">
        <f t="shared" si="81"/>
        <v>3</v>
      </c>
      <c r="BU25" s="72">
        <f t="shared" si="82"/>
        <v>1</v>
      </c>
      <c r="BV25" s="72">
        <f t="shared" si="82"/>
        <v>1</v>
      </c>
      <c r="BW25" s="72">
        <f t="shared" si="82"/>
        <v>1</v>
      </c>
      <c r="BX25" s="90">
        <f t="shared" si="101"/>
        <v>2</v>
      </c>
      <c r="BY25" s="58">
        <f t="shared" si="83"/>
        <v>1</v>
      </c>
      <c r="BZ25" s="311">
        <f t="shared" si="83"/>
        <v>1</v>
      </c>
      <c r="CA25" s="252">
        <f t="shared" si="102"/>
        <v>1</v>
      </c>
      <c r="CB25" s="320">
        <f t="shared" si="84"/>
        <v>0</v>
      </c>
      <c r="CC25" s="320">
        <f t="shared" si="84"/>
        <v>1</v>
      </c>
      <c r="CD25" s="252">
        <f t="shared" si="103"/>
        <v>3</v>
      </c>
      <c r="CE25" s="201">
        <f t="shared" si="85"/>
        <v>1</v>
      </c>
      <c r="CF25" s="201">
        <f t="shared" si="86"/>
        <v>1</v>
      </c>
      <c r="CG25" s="201">
        <f t="shared" si="86"/>
        <v>1</v>
      </c>
      <c r="CH25" s="252">
        <f t="shared" ref="CH25:CH30" si="107">SUM(CI25:CJ25)</f>
        <v>2</v>
      </c>
      <c r="CI25" s="301">
        <f t="shared" si="87"/>
        <v>1</v>
      </c>
      <c r="CJ25" s="301">
        <f t="shared" si="87"/>
        <v>1</v>
      </c>
      <c r="CK25" s="252">
        <f t="shared" si="104"/>
        <v>7.5</v>
      </c>
      <c r="CL25" s="302">
        <f t="shared" si="88"/>
        <v>1</v>
      </c>
      <c r="CM25" s="302">
        <f t="shared" si="89"/>
        <v>1</v>
      </c>
      <c r="CN25" s="302">
        <f t="shared" si="90"/>
        <v>0.5</v>
      </c>
      <c r="CO25" s="207">
        <f t="shared" si="91"/>
        <v>1</v>
      </c>
      <c r="CP25" s="302">
        <f t="shared" si="92"/>
        <v>0</v>
      </c>
      <c r="CQ25" s="207">
        <f t="shared" si="93"/>
        <v>1</v>
      </c>
      <c r="CR25" s="207">
        <f t="shared" si="93"/>
        <v>1</v>
      </c>
      <c r="CS25" s="207">
        <f t="shared" si="93"/>
        <v>1</v>
      </c>
      <c r="CT25" s="207">
        <f t="shared" si="93"/>
        <v>1</v>
      </c>
      <c r="CU25" s="252">
        <f t="shared" si="105"/>
        <v>3</v>
      </c>
      <c r="CV25" s="209">
        <f t="shared" si="94"/>
        <v>1</v>
      </c>
      <c r="CW25" s="209">
        <f t="shared" si="95"/>
        <v>1</v>
      </c>
      <c r="CX25" s="209">
        <f t="shared" si="95"/>
        <v>1</v>
      </c>
      <c r="CY25" s="261">
        <f t="shared" si="96"/>
        <v>37</v>
      </c>
      <c r="CZ25" s="91">
        <v>40</v>
      </c>
      <c r="DA25" s="62" t="str">
        <f t="shared" si="106"/>
        <v>Tốt</v>
      </c>
      <c r="DB25" s="128"/>
      <c r="DC25" s="110"/>
      <c r="DD25" s="17"/>
      <c r="DE25" s="127"/>
      <c r="DF25" s="17"/>
      <c r="DG25" s="130"/>
      <c r="DH25" s="12"/>
      <c r="DI25" s="5"/>
      <c r="DJ25" s="5"/>
      <c r="DK25" s="5"/>
      <c r="DL25" s="5"/>
      <c r="EM25"/>
      <c r="EN25"/>
      <c r="EO25"/>
      <c r="EP25"/>
    </row>
    <row r="26" spans="1:174" x14ac:dyDescent="0.25">
      <c r="A26" s="294">
        <v>4</v>
      </c>
      <c r="B26" s="293" t="s">
        <v>38</v>
      </c>
      <c r="C26" s="40"/>
      <c r="D26" s="188" t="s">
        <v>115</v>
      </c>
      <c r="E26" s="188" t="s">
        <v>115</v>
      </c>
      <c r="F26" s="188" t="s">
        <v>115</v>
      </c>
      <c r="G26" s="32" t="s">
        <v>115</v>
      </c>
      <c r="H26" s="8"/>
      <c r="I26" s="214" t="s">
        <v>115</v>
      </c>
      <c r="J26" s="306">
        <v>8</v>
      </c>
      <c r="K26" s="312" t="s">
        <v>115</v>
      </c>
      <c r="L26" s="103"/>
      <c r="M26" s="39" t="s">
        <v>244</v>
      </c>
      <c r="N26" s="297" t="s">
        <v>245</v>
      </c>
      <c r="O26" s="297" t="s">
        <v>245</v>
      </c>
      <c r="P26" s="39" t="s">
        <v>246</v>
      </c>
      <c r="Q26" s="297" t="s">
        <v>246</v>
      </c>
      <c r="R26" s="37" t="s">
        <v>246</v>
      </c>
      <c r="S26" s="297" t="s">
        <v>244</v>
      </c>
      <c r="T26" s="297" t="s">
        <v>247</v>
      </c>
      <c r="U26" s="37" t="s">
        <v>245</v>
      </c>
      <c r="V26" s="57"/>
      <c r="W26" s="41" t="s">
        <v>114</v>
      </c>
      <c r="X26" s="41" t="s">
        <v>114</v>
      </c>
      <c r="Y26" s="41" t="s">
        <v>114</v>
      </c>
      <c r="Z26" s="104"/>
      <c r="AA26" s="89" t="s">
        <v>115</v>
      </c>
      <c r="AB26" s="89" t="s">
        <v>115</v>
      </c>
      <c r="AC26" s="187"/>
      <c r="AD26" s="191" t="s">
        <v>115</v>
      </c>
      <c r="AE26" s="191" t="s">
        <v>115</v>
      </c>
      <c r="AF26" s="187"/>
      <c r="AG26" s="247">
        <v>1</v>
      </c>
      <c r="AH26" s="194" t="s">
        <v>114</v>
      </c>
      <c r="AI26" s="194" t="s">
        <v>114</v>
      </c>
      <c r="AJ26" s="187"/>
      <c r="AK26" s="196" t="s">
        <v>115</v>
      </c>
      <c r="AL26" s="196" t="s">
        <v>115</v>
      </c>
      <c r="AM26" s="187"/>
      <c r="AN26" s="300">
        <v>4</v>
      </c>
      <c r="AO26" s="199" t="s">
        <v>114</v>
      </c>
      <c r="AP26" s="199">
        <v>4</v>
      </c>
      <c r="AQ26" s="199" t="s">
        <v>114</v>
      </c>
      <c r="AR26" s="199">
        <v>4</v>
      </c>
      <c r="AS26" s="199" t="s">
        <v>114</v>
      </c>
      <c r="AT26" s="199" t="s">
        <v>114</v>
      </c>
      <c r="AU26" s="199" t="s">
        <v>114</v>
      </c>
      <c r="AV26" s="199" t="s">
        <v>114</v>
      </c>
      <c r="AW26" s="187"/>
      <c r="AX26" s="249">
        <v>1</v>
      </c>
      <c r="AY26" s="249">
        <v>1</v>
      </c>
      <c r="AZ26" s="249">
        <v>1</v>
      </c>
      <c r="BA26" s="67">
        <f t="shared" si="97"/>
        <v>4</v>
      </c>
      <c r="BB26" s="258">
        <f t="shared" si="72"/>
        <v>1</v>
      </c>
      <c r="BC26" s="258">
        <f t="shared" si="72"/>
        <v>1</v>
      </c>
      <c r="BD26" s="258">
        <f t="shared" si="72"/>
        <v>1</v>
      </c>
      <c r="BE26" s="258">
        <f t="shared" si="72"/>
        <v>1</v>
      </c>
      <c r="BF26" s="71">
        <f t="shared" si="98"/>
        <v>2.5</v>
      </c>
      <c r="BG26" s="215">
        <f t="shared" si="99"/>
        <v>1</v>
      </c>
      <c r="BH26" s="308">
        <f t="shared" si="73"/>
        <v>0.5</v>
      </c>
      <c r="BI26" s="308">
        <f t="shared" si="74"/>
        <v>1</v>
      </c>
      <c r="BJ26" s="67">
        <f t="shared" si="100"/>
        <v>9</v>
      </c>
      <c r="BK26" s="70">
        <f t="shared" si="75"/>
        <v>1</v>
      </c>
      <c r="BL26" s="298">
        <f t="shared" si="76"/>
        <v>1</v>
      </c>
      <c r="BM26" s="298">
        <f t="shared" si="76"/>
        <v>1</v>
      </c>
      <c r="BN26" s="70">
        <f t="shared" si="77"/>
        <v>1</v>
      </c>
      <c r="BO26" s="298">
        <f t="shared" si="77"/>
        <v>1</v>
      </c>
      <c r="BP26" s="70">
        <f t="shared" si="77"/>
        <v>1</v>
      </c>
      <c r="BQ26" s="298">
        <f t="shared" si="78"/>
        <v>1</v>
      </c>
      <c r="BR26" s="298">
        <f t="shared" si="79"/>
        <v>1</v>
      </c>
      <c r="BS26" s="70">
        <f t="shared" si="80"/>
        <v>1</v>
      </c>
      <c r="BT26" s="106">
        <f t="shared" si="81"/>
        <v>3</v>
      </c>
      <c r="BU26" s="72">
        <f t="shared" si="82"/>
        <v>1</v>
      </c>
      <c r="BV26" s="72">
        <f t="shared" si="82"/>
        <v>1</v>
      </c>
      <c r="BW26" s="72">
        <f t="shared" si="82"/>
        <v>1</v>
      </c>
      <c r="BX26" s="90">
        <f t="shared" si="101"/>
        <v>2</v>
      </c>
      <c r="BY26" s="58">
        <f t="shared" si="83"/>
        <v>1</v>
      </c>
      <c r="BZ26" s="58">
        <f t="shared" si="83"/>
        <v>1</v>
      </c>
      <c r="CA26" s="252">
        <f t="shared" si="102"/>
        <v>2</v>
      </c>
      <c r="CB26" s="203">
        <f t="shared" si="84"/>
        <v>1</v>
      </c>
      <c r="CC26" s="203">
        <f t="shared" si="84"/>
        <v>1</v>
      </c>
      <c r="CD26" s="252">
        <f t="shared" si="103"/>
        <v>3</v>
      </c>
      <c r="CE26" s="201">
        <f t="shared" si="85"/>
        <v>1</v>
      </c>
      <c r="CF26" s="201">
        <f t="shared" si="86"/>
        <v>1</v>
      </c>
      <c r="CG26" s="201">
        <f t="shared" si="86"/>
        <v>1</v>
      </c>
      <c r="CH26" s="252">
        <f t="shared" si="107"/>
        <v>2</v>
      </c>
      <c r="CI26" s="205">
        <f t="shared" si="87"/>
        <v>1</v>
      </c>
      <c r="CJ26" s="205">
        <f t="shared" si="87"/>
        <v>1</v>
      </c>
      <c r="CK26" s="252">
        <f t="shared" si="104"/>
        <v>9</v>
      </c>
      <c r="CL26" s="302">
        <f t="shared" si="88"/>
        <v>1</v>
      </c>
      <c r="CM26" s="207">
        <f t="shared" si="89"/>
        <v>1</v>
      </c>
      <c r="CN26" s="207">
        <f t="shared" si="90"/>
        <v>1</v>
      </c>
      <c r="CO26" s="207">
        <f t="shared" si="91"/>
        <v>1</v>
      </c>
      <c r="CP26" s="207">
        <f t="shared" si="92"/>
        <v>1</v>
      </c>
      <c r="CQ26" s="207">
        <f t="shared" si="93"/>
        <v>1</v>
      </c>
      <c r="CR26" s="207">
        <f t="shared" si="93"/>
        <v>1</v>
      </c>
      <c r="CS26" s="207">
        <f t="shared" si="93"/>
        <v>1</v>
      </c>
      <c r="CT26" s="207">
        <f t="shared" si="93"/>
        <v>1</v>
      </c>
      <c r="CU26" s="252">
        <f t="shared" si="105"/>
        <v>3</v>
      </c>
      <c r="CV26" s="209">
        <f t="shared" si="94"/>
        <v>1</v>
      </c>
      <c r="CW26" s="209">
        <f t="shared" si="95"/>
        <v>1</v>
      </c>
      <c r="CX26" s="209">
        <f t="shared" si="95"/>
        <v>1</v>
      </c>
      <c r="CY26" s="262">
        <f t="shared" si="96"/>
        <v>39.5</v>
      </c>
      <c r="CZ26" s="91">
        <v>40</v>
      </c>
      <c r="DA26" s="62" t="str">
        <f t="shared" si="106"/>
        <v>Tốt</v>
      </c>
      <c r="DB26" s="128"/>
      <c r="DC26" s="110"/>
      <c r="DD26" s="17"/>
      <c r="DE26" s="17"/>
      <c r="DF26" s="17"/>
      <c r="DG26" s="130"/>
      <c r="DH26" s="12"/>
      <c r="DI26" s="5"/>
      <c r="DJ26" s="5"/>
      <c r="DK26" s="5"/>
      <c r="DL26" s="5"/>
      <c r="EM26"/>
      <c r="EN26"/>
      <c r="EO26"/>
      <c r="EP26"/>
    </row>
    <row r="27" spans="1:174" x14ac:dyDescent="0.25">
      <c r="A27" s="294">
        <v>5</v>
      </c>
      <c r="B27" s="296" t="s">
        <v>39</v>
      </c>
      <c r="C27" s="40"/>
      <c r="D27" s="188" t="s">
        <v>115</v>
      </c>
      <c r="E27" s="304" t="s">
        <v>114</v>
      </c>
      <c r="F27" s="188" t="s">
        <v>115</v>
      </c>
      <c r="G27" s="32" t="s">
        <v>115</v>
      </c>
      <c r="H27" s="8"/>
      <c r="I27" s="214" t="s">
        <v>115</v>
      </c>
      <c r="J27" s="306">
        <v>5</v>
      </c>
      <c r="K27" s="244" t="s">
        <v>115</v>
      </c>
      <c r="L27" s="103"/>
      <c r="M27" s="39" t="s">
        <v>244</v>
      </c>
      <c r="N27" s="39" t="s">
        <v>245</v>
      </c>
      <c r="O27" s="39" t="s">
        <v>245</v>
      </c>
      <c r="P27" s="39" t="s">
        <v>246</v>
      </c>
      <c r="Q27" s="39" t="s">
        <v>246</v>
      </c>
      <c r="R27" s="39" t="s">
        <v>246</v>
      </c>
      <c r="S27" s="39" t="s">
        <v>244</v>
      </c>
      <c r="T27" s="39" t="s">
        <v>247</v>
      </c>
      <c r="U27" s="39" t="s">
        <v>245</v>
      </c>
      <c r="V27" s="57"/>
      <c r="W27" s="41" t="s">
        <v>114</v>
      </c>
      <c r="X27" s="41" t="s">
        <v>114</v>
      </c>
      <c r="Y27" s="315" t="s">
        <v>114</v>
      </c>
      <c r="Z27" s="104"/>
      <c r="AA27" s="89" t="s">
        <v>115</v>
      </c>
      <c r="AB27" s="310" t="s">
        <v>115</v>
      </c>
      <c r="AC27" s="187"/>
      <c r="AD27" s="325" t="s">
        <v>116</v>
      </c>
      <c r="AE27" s="325" t="s">
        <v>115</v>
      </c>
      <c r="AF27" s="187"/>
      <c r="AG27" s="247">
        <v>1</v>
      </c>
      <c r="AH27" s="194" t="s">
        <v>114</v>
      </c>
      <c r="AI27" s="194" t="s">
        <v>114</v>
      </c>
      <c r="AJ27" s="187"/>
      <c r="AK27" s="196" t="s">
        <v>115</v>
      </c>
      <c r="AL27" s="196" t="s">
        <v>115</v>
      </c>
      <c r="AM27" s="187"/>
      <c r="AN27" s="300">
        <v>4</v>
      </c>
      <c r="AO27" s="300" t="s">
        <v>114</v>
      </c>
      <c r="AP27" s="300">
        <v>4</v>
      </c>
      <c r="AQ27" s="300" t="s">
        <v>114</v>
      </c>
      <c r="AR27" s="300">
        <v>0</v>
      </c>
      <c r="AS27" s="300">
        <v>0</v>
      </c>
      <c r="AT27" s="199" t="s">
        <v>114</v>
      </c>
      <c r="AU27" s="199" t="s">
        <v>114</v>
      </c>
      <c r="AV27" s="199" t="s">
        <v>114</v>
      </c>
      <c r="AW27" s="187"/>
      <c r="AX27" s="249">
        <v>1</v>
      </c>
      <c r="AY27" s="249">
        <v>1</v>
      </c>
      <c r="AZ27" s="249">
        <v>1</v>
      </c>
      <c r="BA27" s="67">
        <f t="shared" si="97"/>
        <v>3.5</v>
      </c>
      <c r="BB27" s="258">
        <f t="shared" si="72"/>
        <v>1</v>
      </c>
      <c r="BC27" s="305">
        <f t="shared" si="72"/>
        <v>0.5</v>
      </c>
      <c r="BD27" s="258">
        <f t="shared" si="72"/>
        <v>1</v>
      </c>
      <c r="BE27" s="258">
        <f t="shared" si="72"/>
        <v>1</v>
      </c>
      <c r="BF27" s="71">
        <f t="shared" si="98"/>
        <v>2.5</v>
      </c>
      <c r="BG27" s="215">
        <f t="shared" si="99"/>
        <v>1</v>
      </c>
      <c r="BH27" s="308">
        <f t="shared" si="73"/>
        <v>0.5</v>
      </c>
      <c r="BI27" s="215">
        <f t="shared" si="74"/>
        <v>1</v>
      </c>
      <c r="BJ27" s="67">
        <f t="shared" si="100"/>
        <v>9</v>
      </c>
      <c r="BK27" s="70">
        <f t="shared" si="75"/>
        <v>1</v>
      </c>
      <c r="BL27" s="70">
        <f t="shared" si="76"/>
        <v>1</v>
      </c>
      <c r="BM27" s="70">
        <f t="shared" si="76"/>
        <v>1</v>
      </c>
      <c r="BN27" s="70">
        <f t="shared" si="77"/>
        <v>1</v>
      </c>
      <c r="BO27" s="70">
        <f t="shared" si="77"/>
        <v>1</v>
      </c>
      <c r="BP27" s="70">
        <f t="shared" si="77"/>
        <v>1</v>
      </c>
      <c r="BQ27" s="70">
        <f t="shared" si="78"/>
        <v>1</v>
      </c>
      <c r="BR27" s="70">
        <f t="shared" si="79"/>
        <v>1</v>
      </c>
      <c r="BS27" s="70">
        <f t="shared" si="80"/>
        <v>1</v>
      </c>
      <c r="BT27" s="106">
        <f t="shared" si="81"/>
        <v>3</v>
      </c>
      <c r="BU27" s="72">
        <f t="shared" si="82"/>
        <v>1</v>
      </c>
      <c r="BV27" s="72">
        <f t="shared" si="82"/>
        <v>1</v>
      </c>
      <c r="BW27" s="318">
        <f t="shared" si="82"/>
        <v>1</v>
      </c>
      <c r="BX27" s="90">
        <f t="shared" si="101"/>
        <v>2</v>
      </c>
      <c r="BY27" s="58">
        <f t="shared" si="83"/>
        <v>1</v>
      </c>
      <c r="BZ27" s="311">
        <f t="shared" si="83"/>
        <v>1</v>
      </c>
      <c r="CA27" s="252">
        <f t="shared" si="102"/>
        <v>1</v>
      </c>
      <c r="CB27" s="320">
        <f t="shared" si="84"/>
        <v>0</v>
      </c>
      <c r="CC27" s="320">
        <f t="shared" si="84"/>
        <v>1</v>
      </c>
      <c r="CD27" s="252">
        <f t="shared" si="103"/>
        <v>3</v>
      </c>
      <c r="CE27" s="201">
        <f t="shared" si="85"/>
        <v>1</v>
      </c>
      <c r="CF27" s="201">
        <f t="shared" si="86"/>
        <v>1</v>
      </c>
      <c r="CG27" s="201">
        <f t="shared" si="86"/>
        <v>1</v>
      </c>
      <c r="CH27" s="252">
        <f t="shared" si="107"/>
        <v>2</v>
      </c>
      <c r="CI27" s="205">
        <f t="shared" si="87"/>
        <v>1</v>
      </c>
      <c r="CJ27" s="205">
        <f t="shared" si="87"/>
        <v>1</v>
      </c>
      <c r="CK27" s="252">
        <f t="shared" si="104"/>
        <v>7</v>
      </c>
      <c r="CL27" s="302">
        <f t="shared" si="88"/>
        <v>1</v>
      </c>
      <c r="CM27" s="302">
        <f t="shared" si="89"/>
        <v>1</v>
      </c>
      <c r="CN27" s="302">
        <f t="shared" si="90"/>
        <v>1</v>
      </c>
      <c r="CO27" s="302">
        <f t="shared" si="91"/>
        <v>1</v>
      </c>
      <c r="CP27" s="302">
        <f t="shared" si="92"/>
        <v>0</v>
      </c>
      <c r="CQ27" s="302">
        <f t="shared" si="93"/>
        <v>0</v>
      </c>
      <c r="CR27" s="207">
        <f t="shared" si="93"/>
        <v>1</v>
      </c>
      <c r="CS27" s="207">
        <f t="shared" si="93"/>
        <v>1</v>
      </c>
      <c r="CT27" s="207">
        <f t="shared" si="93"/>
        <v>1</v>
      </c>
      <c r="CU27" s="252">
        <f t="shared" si="105"/>
        <v>3</v>
      </c>
      <c r="CV27" s="209">
        <f>AX27*1</f>
        <v>1</v>
      </c>
      <c r="CW27" s="209">
        <f t="shared" si="95"/>
        <v>1</v>
      </c>
      <c r="CX27" s="209">
        <f t="shared" si="95"/>
        <v>1</v>
      </c>
      <c r="CY27" s="261">
        <f t="shared" si="96"/>
        <v>36</v>
      </c>
      <c r="CZ27" s="91">
        <v>40</v>
      </c>
      <c r="DA27" s="62" t="str">
        <f t="shared" si="106"/>
        <v>Tốt</v>
      </c>
      <c r="DB27" s="128"/>
      <c r="DC27" s="110"/>
      <c r="DD27" s="17"/>
      <c r="DE27" s="17"/>
      <c r="DF27" s="17"/>
      <c r="DG27" s="17"/>
      <c r="DH27" s="12"/>
      <c r="DI27" s="5"/>
      <c r="DJ27" s="5"/>
      <c r="DK27" s="5"/>
      <c r="DL27" s="5"/>
      <c r="EM27"/>
      <c r="EN27"/>
      <c r="EO27"/>
      <c r="EP27"/>
    </row>
    <row r="28" spans="1:174" x14ac:dyDescent="0.25">
      <c r="A28" s="294">
        <v>6</v>
      </c>
      <c r="B28" s="296" t="s">
        <v>40</v>
      </c>
      <c r="C28" s="40"/>
      <c r="D28" s="188" t="s">
        <v>115</v>
      </c>
      <c r="E28" s="304" t="s">
        <v>115</v>
      </c>
      <c r="F28" s="188" t="s">
        <v>115</v>
      </c>
      <c r="G28" s="32" t="s">
        <v>115</v>
      </c>
      <c r="H28" s="8"/>
      <c r="I28" s="307" t="s">
        <v>115</v>
      </c>
      <c r="J28" s="309" t="s">
        <v>250</v>
      </c>
      <c r="K28" s="244" t="s">
        <v>115</v>
      </c>
      <c r="L28" s="103"/>
      <c r="M28" s="39" t="s">
        <v>244</v>
      </c>
      <c r="N28" s="37" t="s">
        <v>245</v>
      </c>
      <c r="O28" s="37" t="s">
        <v>245</v>
      </c>
      <c r="P28" s="37" t="s">
        <v>246</v>
      </c>
      <c r="Q28" s="37" t="s">
        <v>246</v>
      </c>
      <c r="R28" s="37" t="s">
        <v>246</v>
      </c>
      <c r="S28" s="37" t="s">
        <v>244</v>
      </c>
      <c r="T28" s="37" t="s">
        <v>247</v>
      </c>
      <c r="U28" s="37" t="s">
        <v>245</v>
      </c>
      <c r="V28" s="87"/>
      <c r="W28" s="41" t="s">
        <v>114</v>
      </c>
      <c r="X28" s="41" t="s">
        <v>114</v>
      </c>
      <c r="Y28" s="41" t="s">
        <v>114</v>
      </c>
      <c r="Z28" s="104"/>
      <c r="AA28" s="89" t="s">
        <v>115</v>
      </c>
      <c r="AB28" s="310" t="s">
        <v>115</v>
      </c>
      <c r="AC28" s="187"/>
      <c r="AD28" s="191" t="s">
        <v>115</v>
      </c>
      <c r="AE28" s="191" t="s">
        <v>115</v>
      </c>
      <c r="AF28" s="187"/>
      <c r="AG28" s="247">
        <v>1</v>
      </c>
      <c r="AH28" s="194" t="s">
        <v>114</v>
      </c>
      <c r="AI28" s="194" t="s">
        <v>114</v>
      </c>
      <c r="AJ28" s="187"/>
      <c r="AK28" s="196" t="s">
        <v>115</v>
      </c>
      <c r="AL28" s="196" t="s">
        <v>115</v>
      </c>
      <c r="AM28" s="187"/>
      <c r="AN28" s="300">
        <v>3</v>
      </c>
      <c r="AO28" s="300" t="s">
        <v>114</v>
      </c>
      <c r="AP28" s="199">
        <v>4</v>
      </c>
      <c r="AQ28" s="199" t="s">
        <v>114</v>
      </c>
      <c r="AR28" s="199">
        <v>4</v>
      </c>
      <c r="AS28" s="300" t="s">
        <v>114</v>
      </c>
      <c r="AT28" s="199" t="s">
        <v>114</v>
      </c>
      <c r="AU28" s="199" t="s">
        <v>114</v>
      </c>
      <c r="AV28" s="199" t="s">
        <v>114</v>
      </c>
      <c r="AW28" s="187"/>
      <c r="AX28" s="249">
        <v>1</v>
      </c>
      <c r="AY28" s="249">
        <v>1</v>
      </c>
      <c r="AZ28" s="249">
        <v>1</v>
      </c>
      <c r="BA28" s="67">
        <f t="shared" si="97"/>
        <v>4</v>
      </c>
      <c r="BB28" s="258">
        <f t="shared" si="72"/>
        <v>1</v>
      </c>
      <c r="BC28" s="305">
        <f t="shared" si="72"/>
        <v>1</v>
      </c>
      <c r="BD28" s="258">
        <f t="shared" si="72"/>
        <v>1</v>
      </c>
      <c r="BE28" s="258">
        <f t="shared" si="72"/>
        <v>1</v>
      </c>
      <c r="BF28" s="71">
        <f t="shared" si="98"/>
        <v>2</v>
      </c>
      <c r="BG28" s="308">
        <f t="shared" si="99"/>
        <v>1</v>
      </c>
      <c r="BH28" s="308">
        <f t="shared" si="73"/>
        <v>0</v>
      </c>
      <c r="BI28" s="215">
        <f t="shared" si="74"/>
        <v>1</v>
      </c>
      <c r="BJ28" s="67">
        <f t="shared" si="100"/>
        <v>9</v>
      </c>
      <c r="BK28" s="70">
        <f t="shared" si="75"/>
        <v>1</v>
      </c>
      <c r="BL28" s="70">
        <f t="shared" si="76"/>
        <v>1</v>
      </c>
      <c r="BM28" s="70">
        <f t="shared" si="76"/>
        <v>1</v>
      </c>
      <c r="BN28" s="70">
        <f t="shared" si="77"/>
        <v>1</v>
      </c>
      <c r="BO28" s="70">
        <f t="shared" si="77"/>
        <v>1</v>
      </c>
      <c r="BP28" s="70">
        <f t="shared" si="77"/>
        <v>1</v>
      </c>
      <c r="BQ28" s="70">
        <f t="shared" si="78"/>
        <v>1</v>
      </c>
      <c r="BR28" s="70">
        <f t="shared" si="79"/>
        <v>1</v>
      </c>
      <c r="BS28" s="70">
        <f t="shared" si="80"/>
        <v>1</v>
      </c>
      <c r="BT28" s="106">
        <f t="shared" si="81"/>
        <v>3</v>
      </c>
      <c r="BU28" s="72">
        <f t="shared" si="82"/>
        <v>1</v>
      </c>
      <c r="BV28" s="72">
        <f t="shared" si="82"/>
        <v>1</v>
      </c>
      <c r="BW28" s="72">
        <f t="shared" si="82"/>
        <v>1</v>
      </c>
      <c r="BX28" s="90">
        <f t="shared" si="101"/>
        <v>2</v>
      </c>
      <c r="BY28" s="58">
        <f t="shared" si="83"/>
        <v>1</v>
      </c>
      <c r="BZ28" s="311">
        <f t="shared" si="83"/>
        <v>1</v>
      </c>
      <c r="CA28" s="252">
        <f t="shared" si="102"/>
        <v>2</v>
      </c>
      <c r="CB28" s="203">
        <f t="shared" si="84"/>
        <v>1</v>
      </c>
      <c r="CC28" s="203">
        <f t="shared" si="84"/>
        <v>1</v>
      </c>
      <c r="CD28" s="252">
        <f t="shared" si="103"/>
        <v>3</v>
      </c>
      <c r="CE28" s="201">
        <f t="shared" si="85"/>
        <v>1</v>
      </c>
      <c r="CF28" s="201">
        <f t="shared" si="86"/>
        <v>1</v>
      </c>
      <c r="CG28" s="201">
        <f t="shared" si="86"/>
        <v>1</v>
      </c>
      <c r="CH28" s="252">
        <f t="shared" si="107"/>
        <v>2</v>
      </c>
      <c r="CI28" s="205">
        <f t="shared" si="87"/>
        <v>1</v>
      </c>
      <c r="CJ28" s="205">
        <f t="shared" si="87"/>
        <v>1</v>
      </c>
      <c r="CK28" s="252">
        <f t="shared" si="104"/>
        <v>8.5</v>
      </c>
      <c r="CL28" s="302">
        <f t="shared" si="88"/>
        <v>0.5</v>
      </c>
      <c r="CM28" s="302">
        <f t="shared" si="89"/>
        <v>1</v>
      </c>
      <c r="CN28" s="207">
        <f t="shared" si="90"/>
        <v>1</v>
      </c>
      <c r="CO28" s="207">
        <f t="shared" si="91"/>
        <v>1</v>
      </c>
      <c r="CP28" s="207">
        <f t="shared" si="92"/>
        <v>1</v>
      </c>
      <c r="CQ28" s="302">
        <f t="shared" si="93"/>
        <v>1</v>
      </c>
      <c r="CR28" s="207">
        <f t="shared" si="93"/>
        <v>1</v>
      </c>
      <c r="CS28" s="207">
        <f t="shared" si="93"/>
        <v>1</v>
      </c>
      <c r="CT28" s="207">
        <f t="shared" si="93"/>
        <v>1</v>
      </c>
      <c r="CU28" s="252">
        <f t="shared" si="105"/>
        <v>3</v>
      </c>
      <c r="CV28" s="209">
        <f>AX28*1</f>
        <v>1</v>
      </c>
      <c r="CW28" s="209">
        <f t="shared" si="95"/>
        <v>1</v>
      </c>
      <c r="CX28" s="209">
        <f t="shared" si="95"/>
        <v>1</v>
      </c>
      <c r="CY28" s="261">
        <f t="shared" si="96"/>
        <v>38.5</v>
      </c>
      <c r="CZ28" s="91">
        <v>40</v>
      </c>
      <c r="DA28" s="62" t="str">
        <f t="shared" si="106"/>
        <v>Tốt</v>
      </c>
      <c r="DB28" s="128"/>
      <c r="DC28" s="110"/>
      <c r="DD28" s="17"/>
      <c r="DE28" s="17"/>
      <c r="DF28" s="17"/>
      <c r="DG28" s="17"/>
      <c r="DH28" s="12"/>
      <c r="DI28" s="5"/>
      <c r="DJ28" s="5"/>
      <c r="DK28" s="5"/>
      <c r="DL28" s="5"/>
      <c r="EM28"/>
      <c r="EN28"/>
      <c r="EO28"/>
      <c r="EP28"/>
    </row>
    <row r="29" spans="1:174" x14ac:dyDescent="0.25">
      <c r="A29" s="294">
        <v>7</v>
      </c>
      <c r="B29" s="296" t="s">
        <v>41</v>
      </c>
      <c r="C29" s="40"/>
      <c r="D29" s="188" t="s">
        <v>115</v>
      </c>
      <c r="E29" s="282" t="s">
        <v>114</v>
      </c>
      <c r="F29" s="188" t="s">
        <v>115</v>
      </c>
      <c r="G29" s="32" t="s">
        <v>115</v>
      </c>
      <c r="H29" s="8"/>
      <c r="I29" s="214" t="s">
        <v>115</v>
      </c>
      <c r="J29" s="36" t="s">
        <v>115</v>
      </c>
      <c r="K29" s="244" t="s">
        <v>115</v>
      </c>
      <c r="L29" s="103"/>
      <c r="M29" s="39" t="s">
        <v>244</v>
      </c>
      <c r="N29" s="39" t="s">
        <v>245</v>
      </c>
      <c r="O29" s="39" t="s">
        <v>245</v>
      </c>
      <c r="P29" s="39" t="s">
        <v>246</v>
      </c>
      <c r="Q29" s="39" t="s">
        <v>246</v>
      </c>
      <c r="R29" s="39" t="s">
        <v>246</v>
      </c>
      <c r="S29" s="39" t="s">
        <v>244</v>
      </c>
      <c r="T29" s="39" t="s">
        <v>247</v>
      </c>
      <c r="U29" s="39" t="s">
        <v>245</v>
      </c>
      <c r="V29" s="57"/>
      <c r="W29" s="41" t="s">
        <v>114</v>
      </c>
      <c r="X29" s="41" t="s">
        <v>114</v>
      </c>
      <c r="Y29" s="41" t="s">
        <v>114</v>
      </c>
      <c r="Z29" s="104"/>
      <c r="AA29" s="310" t="s">
        <v>115</v>
      </c>
      <c r="AB29" s="89" t="s">
        <v>115</v>
      </c>
      <c r="AC29" s="187"/>
      <c r="AD29" s="191" t="s">
        <v>115</v>
      </c>
      <c r="AE29" s="191" t="s">
        <v>115</v>
      </c>
      <c r="AF29" s="187"/>
      <c r="AG29" s="247">
        <v>1</v>
      </c>
      <c r="AH29" s="194" t="s">
        <v>114</v>
      </c>
      <c r="AI29" s="194" t="s">
        <v>114</v>
      </c>
      <c r="AJ29" s="187"/>
      <c r="AK29" s="196" t="s">
        <v>115</v>
      </c>
      <c r="AL29" s="196" t="s">
        <v>115</v>
      </c>
      <c r="AM29" s="187"/>
      <c r="AN29" s="199">
        <v>4</v>
      </c>
      <c r="AO29" s="199" t="s">
        <v>114</v>
      </c>
      <c r="AP29" s="248">
        <v>0</v>
      </c>
      <c r="AQ29" s="199" t="s">
        <v>114</v>
      </c>
      <c r="AR29" s="248">
        <v>0</v>
      </c>
      <c r="AS29" s="199" t="s">
        <v>114</v>
      </c>
      <c r="AT29" s="199" t="s">
        <v>114</v>
      </c>
      <c r="AU29" s="199" t="s">
        <v>114</v>
      </c>
      <c r="AV29" s="199" t="s">
        <v>114</v>
      </c>
      <c r="AW29" s="187"/>
      <c r="AX29" s="249">
        <v>0</v>
      </c>
      <c r="AY29" s="249">
        <v>1</v>
      </c>
      <c r="AZ29" s="249">
        <v>1</v>
      </c>
      <c r="BA29" s="67">
        <f t="shared" si="97"/>
        <v>3.5</v>
      </c>
      <c r="BB29" s="258">
        <f t="shared" si="72"/>
        <v>1</v>
      </c>
      <c r="BC29" s="250">
        <f t="shared" si="72"/>
        <v>0.5</v>
      </c>
      <c r="BD29" s="258">
        <f t="shared" si="72"/>
        <v>1</v>
      </c>
      <c r="BE29" s="258">
        <f t="shared" si="72"/>
        <v>1</v>
      </c>
      <c r="BF29" s="71">
        <f t="shared" si="98"/>
        <v>3</v>
      </c>
      <c r="BG29" s="215">
        <f t="shared" si="99"/>
        <v>1</v>
      </c>
      <c r="BH29" s="215">
        <f t="shared" si="73"/>
        <v>1</v>
      </c>
      <c r="BI29" s="215">
        <f t="shared" si="74"/>
        <v>1</v>
      </c>
      <c r="BJ29" s="67">
        <f t="shared" si="100"/>
        <v>9</v>
      </c>
      <c r="BK29" s="70">
        <f t="shared" si="75"/>
        <v>1</v>
      </c>
      <c r="BL29" s="70">
        <f t="shared" si="76"/>
        <v>1</v>
      </c>
      <c r="BM29" s="70">
        <f t="shared" si="76"/>
        <v>1</v>
      </c>
      <c r="BN29" s="70">
        <f t="shared" si="77"/>
        <v>1</v>
      </c>
      <c r="BO29" s="70">
        <f t="shared" si="77"/>
        <v>1</v>
      </c>
      <c r="BP29" s="70">
        <f t="shared" si="77"/>
        <v>1</v>
      </c>
      <c r="BQ29" s="70">
        <f t="shared" si="78"/>
        <v>1</v>
      </c>
      <c r="BR29" s="70">
        <f t="shared" si="79"/>
        <v>1</v>
      </c>
      <c r="BS29" s="70">
        <f t="shared" si="80"/>
        <v>1</v>
      </c>
      <c r="BT29" s="106">
        <f t="shared" si="81"/>
        <v>3</v>
      </c>
      <c r="BU29" s="72">
        <f t="shared" si="82"/>
        <v>1</v>
      </c>
      <c r="BV29" s="72">
        <f t="shared" si="82"/>
        <v>1</v>
      </c>
      <c r="BW29" s="72">
        <f t="shared" si="82"/>
        <v>1</v>
      </c>
      <c r="BX29" s="90">
        <f t="shared" si="101"/>
        <v>2</v>
      </c>
      <c r="BY29" s="311">
        <f t="shared" si="83"/>
        <v>1</v>
      </c>
      <c r="BZ29" s="58">
        <f t="shared" si="83"/>
        <v>1</v>
      </c>
      <c r="CA29" s="252">
        <f t="shared" si="102"/>
        <v>2</v>
      </c>
      <c r="CB29" s="203">
        <f t="shared" si="84"/>
        <v>1</v>
      </c>
      <c r="CC29" s="203">
        <f t="shared" si="84"/>
        <v>1</v>
      </c>
      <c r="CD29" s="252">
        <f t="shared" si="103"/>
        <v>3</v>
      </c>
      <c r="CE29" s="201">
        <f t="shared" si="85"/>
        <v>1</v>
      </c>
      <c r="CF29" s="201">
        <f t="shared" si="86"/>
        <v>1</v>
      </c>
      <c r="CG29" s="201">
        <f t="shared" si="86"/>
        <v>1</v>
      </c>
      <c r="CH29" s="252">
        <f t="shared" si="107"/>
        <v>2</v>
      </c>
      <c r="CI29" s="205">
        <f t="shared" si="87"/>
        <v>1</v>
      </c>
      <c r="CJ29" s="205">
        <f t="shared" si="87"/>
        <v>1</v>
      </c>
      <c r="CK29" s="252">
        <f t="shared" si="104"/>
        <v>7</v>
      </c>
      <c r="CL29" s="207">
        <f t="shared" si="88"/>
        <v>1</v>
      </c>
      <c r="CM29" s="207">
        <f t="shared" si="89"/>
        <v>1</v>
      </c>
      <c r="CN29" s="253">
        <f t="shared" si="90"/>
        <v>0</v>
      </c>
      <c r="CO29" s="207">
        <f t="shared" si="91"/>
        <v>1</v>
      </c>
      <c r="CP29" s="253">
        <f t="shared" si="92"/>
        <v>0</v>
      </c>
      <c r="CQ29" s="207">
        <f t="shared" si="93"/>
        <v>1</v>
      </c>
      <c r="CR29" s="207">
        <f t="shared" si="93"/>
        <v>1</v>
      </c>
      <c r="CS29" s="207">
        <f t="shared" si="93"/>
        <v>1</v>
      </c>
      <c r="CT29" s="207">
        <f t="shared" si="93"/>
        <v>1</v>
      </c>
      <c r="CU29" s="252">
        <f t="shared" si="105"/>
        <v>2</v>
      </c>
      <c r="CV29" s="209">
        <f t="shared" ref="CV29:CV30" si="108">AX29*1</f>
        <v>0</v>
      </c>
      <c r="CW29" s="209">
        <f t="shared" si="95"/>
        <v>1</v>
      </c>
      <c r="CX29" s="209">
        <f t="shared" si="95"/>
        <v>1</v>
      </c>
      <c r="CY29" s="261">
        <f t="shared" si="96"/>
        <v>36.5</v>
      </c>
      <c r="CZ29" s="91">
        <v>39</v>
      </c>
      <c r="DA29" s="62" t="str">
        <f t="shared" si="106"/>
        <v>Tốt</v>
      </c>
      <c r="DB29" s="128"/>
      <c r="DC29" s="110"/>
      <c r="DD29" s="17"/>
      <c r="DE29" s="17"/>
      <c r="DF29" s="17"/>
      <c r="DG29" s="17"/>
      <c r="DH29" s="12"/>
      <c r="DI29" s="5"/>
      <c r="DJ29" s="5"/>
      <c r="DK29" s="5"/>
      <c r="DL29" s="5"/>
      <c r="EM29"/>
      <c r="EN29"/>
      <c r="EO29"/>
      <c r="EP29"/>
    </row>
    <row r="30" spans="1:174" x14ac:dyDescent="0.25">
      <c r="A30" s="294">
        <v>8</v>
      </c>
      <c r="B30" s="296" t="s">
        <v>42</v>
      </c>
      <c r="C30" s="40"/>
      <c r="D30" s="188" t="s">
        <v>115</v>
      </c>
      <c r="E30" s="188" t="s">
        <v>115</v>
      </c>
      <c r="F30" s="188" t="s">
        <v>115</v>
      </c>
      <c r="G30" s="32" t="s">
        <v>115</v>
      </c>
      <c r="H30" s="8"/>
      <c r="I30" s="306">
        <v>43</v>
      </c>
      <c r="J30" s="36" t="s">
        <v>115</v>
      </c>
      <c r="K30" s="244" t="s">
        <v>115</v>
      </c>
      <c r="L30" s="103"/>
      <c r="M30" s="39" t="s">
        <v>244</v>
      </c>
      <c r="N30" s="39" t="s">
        <v>245</v>
      </c>
      <c r="O30" s="39" t="s">
        <v>245</v>
      </c>
      <c r="P30" s="113">
        <v>1</v>
      </c>
      <c r="Q30" s="37" t="s">
        <v>246</v>
      </c>
      <c r="R30" s="37" t="s">
        <v>246</v>
      </c>
      <c r="S30" s="113">
        <v>6</v>
      </c>
      <c r="T30" s="37" t="s">
        <v>247</v>
      </c>
      <c r="U30" s="297" t="s">
        <v>245</v>
      </c>
      <c r="V30" s="57"/>
      <c r="W30" s="41" t="s">
        <v>114</v>
      </c>
      <c r="X30" s="41" t="s">
        <v>114</v>
      </c>
      <c r="Y30" s="41" t="s">
        <v>114</v>
      </c>
      <c r="Z30" s="104"/>
      <c r="AA30" s="89" t="s">
        <v>115</v>
      </c>
      <c r="AB30" s="89" t="s">
        <v>115</v>
      </c>
      <c r="AC30" s="187"/>
      <c r="AD30" s="191" t="s">
        <v>115</v>
      </c>
      <c r="AE30" s="191" t="s">
        <v>115</v>
      </c>
      <c r="AF30" s="187"/>
      <c r="AG30" s="247">
        <v>1</v>
      </c>
      <c r="AH30" s="194" t="s">
        <v>114</v>
      </c>
      <c r="AI30" s="194" t="s">
        <v>114</v>
      </c>
      <c r="AJ30" s="187"/>
      <c r="AK30" s="196" t="s">
        <v>115</v>
      </c>
      <c r="AL30" s="196" t="s">
        <v>115</v>
      </c>
      <c r="AM30" s="187"/>
      <c r="AN30" s="199">
        <v>4</v>
      </c>
      <c r="AO30" s="199" t="s">
        <v>114</v>
      </c>
      <c r="AP30" s="248">
        <v>2</v>
      </c>
      <c r="AQ30" s="199" t="s">
        <v>114</v>
      </c>
      <c r="AR30" s="199">
        <v>4</v>
      </c>
      <c r="AS30" s="199" t="s">
        <v>114</v>
      </c>
      <c r="AT30" s="199" t="s">
        <v>114</v>
      </c>
      <c r="AU30" s="199" t="s">
        <v>114</v>
      </c>
      <c r="AV30" s="199" t="s">
        <v>114</v>
      </c>
      <c r="AW30" s="187"/>
      <c r="AX30" s="249">
        <v>1</v>
      </c>
      <c r="AY30" s="249">
        <v>1</v>
      </c>
      <c r="AZ30" s="249">
        <v>1</v>
      </c>
      <c r="BA30" s="67">
        <f t="shared" si="97"/>
        <v>4</v>
      </c>
      <c r="BB30" s="258">
        <f t="shared" si="72"/>
        <v>1</v>
      </c>
      <c r="BC30" s="258">
        <f t="shared" si="72"/>
        <v>1</v>
      </c>
      <c r="BD30" s="258">
        <f t="shared" si="72"/>
        <v>1</v>
      </c>
      <c r="BE30" s="258">
        <f t="shared" si="72"/>
        <v>1</v>
      </c>
      <c r="BF30" s="71">
        <f t="shared" si="98"/>
        <v>2.8431372549019609</v>
      </c>
      <c r="BG30" s="308">
        <f>1*I30/51</f>
        <v>0.84313725490196079</v>
      </c>
      <c r="BH30" s="215">
        <f t="shared" si="73"/>
        <v>1</v>
      </c>
      <c r="BI30" s="215">
        <f t="shared" si="74"/>
        <v>1</v>
      </c>
      <c r="BJ30" s="67">
        <f t="shared" si="100"/>
        <v>8</v>
      </c>
      <c r="BK30" s="70">
        <f t="shared" si="75"/>
        <v>1</v>
      </c>
      <c r="BL30" s="70">
        <f t="shared" si="76"/>
        <v>1</v>
      </c>
      <c r="BM30" s="70">
        <f t="shared" si="76"/>
        <v>1</v>
      </c>
      <c r="BN30" s="251">
        <f t="shared" si="77"/>
        <v>0.5</v>
      </c>
      <c r="BO30" s="70">
        <f t="shared" si="77"/>
        <v>1</v>
      </c>
      <c r="BP30" s="70">
        <f t="shared" si="77"/>
        <v>1</v>
      </c>
      <c r="BQ30" s="251">
        <f t="shared" si="78"/>
        <v>0.5</v>
      </c>
      <c r="BR30" s="70">
        <f t="shared" si="79"/>
        <v>1</v>
      </c>
      <c r="BS30" s="298">
        <f t="shared" si="80"/>
        <v>1</v>
      </c>
      <c r="BT30" s="106">
        <f t="shared" si="81"/>
        <v>3</v>
      </c>
      <c r="BU30" s="72">
        <f t="shared" si="82"/>
        <v>1</v>
      </c>
      <c r="BV30" s="72">
        <f t="shared" si="82"/>
        <v>1</v>
      </c>
      <c r="BW30" s="72">
        <f t="shared" si="82"/>
        <v>1</v>
      </c>
      <c r="BX30" s="90">
        <f t="shared" si="101"/>
        <v>2</v>
      </c>
      <c r="BY30" s="58">
        <f t="shared" si="83"/>
        <v>1</v>
      </c>
      <c r="BZ30" s="58">
        <f t="shared" si="83"/>
        <v>1</v>
      </c>
      <c r="CA30" s="252">
        <f t="shared" si="102"/>
        <v>2</v>
      </c>
      <c r="CB30" s="203">
        <f t="shared" si="84"/>
        <v>1</v>
      </c>
      <c r="CC30" s="203">
        <f t="shared" si="84"/>
        <v>1</v>
      </c>
      <c r="CD30" s="252">
        <f t="shared" si="103"/>
        <v>3</v>
      </c>
      <c r="CE30" s="201">
        <f t="shared" si="85"/>
        <v>1</v>
      </c>
      <c r="CF30" s="201">
        <f t="shared" si="86"/>
        <v>1</v>
      </c>
      <c r="CG30" s="201">
        <f t="shared" si="86"/>
        <v>1</v>
      </c>
      <c r="CH30" s="252">
        <f t="shared" si="107"/>
        <v>2</v>
      </c>
      <c r="CI30" s="205">
        <f t="shared" si="87"/>
        <v>1</v>
      </c>
      <c r="CJ30" s="205">
        <f t="shared" si="87"/>
        <v>1</v>
      </c>
      <c r="CK30" s="252">
        <f t="shared" si="104"/>
        <v>8.5</v>
      </c>
      <c r="CL30" s="207">
        <f t="shared" si="88"/>
        <v>1</v>
      </c>
      <c r="CM30" s="207">
        <f t="shared" si="89"/>
        <v>1</v>
      </c>
      <c r="CN30" s="253">
        <f t="shared" si="90"/>
        <v>0.5</v>
      </c>
      <c r="CO30" s="207">
        <f t="shared" si="91"/>
        <v>1</v>
      </c>
      <c r="CP30" s="207">
        <f t="shared" si="92"/>
        <v>1</v>
      </c>
      <c r="CQ30" s="207">
        <f t="shared" si="93"/>
        <v>1</v>
      </c>
      <c r="CR30" s="207">
        <f t="shared" si="93"/>
        <v>1</v>
      </c>
      <c r="CS30" s="207">
        <f t="shared" si="93"/>
        <v>1</v>
      </c>
      <c r="CT30" s="207">
        <f t="shared" si="93"/>
        <v>1</v>
      </c>
      <c r="CU30" s="252">
        <f t="shared" si="105"/>
        <v>3</v>
      </c>
      <c r="CV30" s="209">
        <f t="shared" si="108"/>
        <v>1</v>
      </c>
      <c r="CW30" s="209">
        <f t="shared" si="95"/>
        <v>1</v>
      </c>
      <c r="CX30" s="209">
        <f t="shared" si="95"/>
        <v>1</v>
      </c>
      <c r="CY30" s="261">
        <f t="shared" si="96"/>
        <v>38.343137254901961</v>
      </c>
      <c r="CZ30" s="91">
        <v>38.5</v>
      </c>
      <c r="DA30" s="62" t="str">
        <f t="shared" si="106"/>
        <v>Tốt</v>
      </c>
      <c r="DB30" s="128"/>
      <c r="DC30" s="110"/>
      <c r="DD30" s="17"/>
      <c r="DE30" s="17"/>
      <c r="DF30" s="17"/>
      <c r="DG30" s="17"/>
      <c r="DH30" s="12"/>
      <c r="DI30" s="5"/>
      <c r="DJ30" s="5"/>
      <c r="DK30" s="5"/>
      <c r="DL30" s="5"/>
      <c r="EM30"/>
      <c r="EN30"/>
      <c r="EO30"/>
      <c r="EP30"/>
    </row>
    <row r="31" spans="1:174" x14ac:dyDescent="0.25">
      <c r="A31" s="102"/>
      <c r="B31" s="49"/>
      <c r="C31" s="102"/>
      <c r="D31" s="73"/>
      <c r="E31" s="73"/>
      <c r="H31"/>
      <c r="J31"/>
      <c r="K31"/>
      <c r="L31"/>
      <c r="M31"/>
      <c r="N31"/>
      <c r="O31"/>
      <c r="P31"/>
      <c r="AC31" s="95"/>
      <c r="AE31" s="109"/>
      <c r="AK31"/>
      <c r="AO31"/>
      <c r="AT31"/>
      <c r="AY31" s="73"/>
      <c r="AZ31" s="73"/>
      <c r="BA31" s="73"/>
      <c r="BB31" s="73"/>
      <c r="BW31"/>
      <c r="CB31"/>
      <c r="CC31"/>
      <c r="CD31"/>
      <c r="CE31"/>
      <c r="CF31"/>
      <c r="CO31"/>
      <c r="CV31" s="5"/>
      <c r="CW31" s="5"/>
      <c r="CX31" s="5"/>
      <c r="CY31" s="5"/>
      <c r="CZ31" s="5"/>
      <c r="DA31" s="5"/>
      <c r="DB31" s="5"/>
      <c r="DC31" s="12"/>
      <c r="DD31" s="12"/>
      <c r="DE31" s="5"/>
      <c r="DF31" s="5"/>
      <c r="EM31"/>
      <c r="EN31"/>
      <c r="EO31"/>
      <c r="EP31"/>
    </row>
    <row r="32" spans="1:174" x14ac:dyDescent="0.25">
      <c r="A32" s="93"/>
      <c r="B32" s="102"/>
      <c r="C32" s="66"/>
      <c r="D32" s="73"/>
      <c r="E32" s="73"/>
      <c r="H32"/>
      <c r="J32"/>
      <c r="K32"/>
      <c r="L32"/>
      <c r="M32"/>
      <c r="N32"/>
      <c r="O32"/>
      <c r="P32"/>
      <c r="AK32"/>
      <c r="AO32"/>
      <c r="AT32"/>
      <c r="AY32" s="85"/>
      <c r="AZ32" s="66"/>
      <c r="BA32" s="66"/>
      <c r="BB32" s="66"/>
      <c r="BW32"/>
      <c r="CB32"/>
      <c r="CC32"/>
      <c r="CD32"/>
      <c r="CE32"/>
      <c r="CF32"/>
      <c r="CO32"/>
      <c r="CV32" s="5"/>
      <c r="CW32" s="5"/>
      <c r="CX32" s="5"/>
      <c r="CY32" s="5"/>
      <c r="CZ32" s="5"/>
      <c r="DA32" s="5"/>
      <c r="DB32" s="5"/>
      <c r="DC32" s="12"/>
      <c r="DD32" s="12"/>
      <c r="DE32" s="5"/>
      <c r="DF32" s="5"/>
      <c r="EM32"/>
      <c r="EN32"/>
      <c r="EO32"/>
      <c r="EP32"/>
    </row>
    <row r="33" spans="1:151" ht="15.6" x14ac:dyDescent="0.3">
      <c r="A33" s="66"/>
      <c r="B33" s="49" t="s">
        <v>45</v>
      </c>
      <c r="C33" s="66"/>
      <c r="D33" s="165"/>
      <c r="E33" s="165"/>
      <c r="F33" s="165"/>
      <c r="H33"/>
      <c r="J33"/>
      <c r="K33"/>
      <c r="L33"/>
      <c r="M33"/>
      <c r="N33"/>
      <c r="O33"/>
      <c r="P33"/>
      <c r="AK33"/>
      <c r="AO33"/>
      <c r="AT33"/>
      <c r="AY33" s="85"/>
      <c r="AZ33" s="66"/>
      <c r="BA33" s="66"/>
      <c r="BB33" s="66"/>
      <c r="BW33"/>
      <c r="CB33"/>
      <c r="CC33"/>
      <c r="CD33"/>
      <c r="CE33"/>
      <c r="CF33"/>
      <c r="CO33"/>
      <c r="CV33" s="5"/>
      <c r="CW33" s="5"/>
      <c r="CX33" s="5"/>
      <c r="CY33" s="5"/>
      <c r="CZ33" s="5"/>
      <c r="DA33" s="5"/>
      <c r="DB33" s="5"/>
      <c r="DC33" s="5"/>
      <c r="DD33" s="5"/>
      <c r="DE33" s="5"/>
      <c r="DF33" s="5"/>
      <c r="EM33"/>
      <c r="EN33"/>
      <c r="EO33"/>
      <c r="EP33"/>
    </row>
    <row r="34" spans="1:151" ht="15.6" x14ac:dyDescent="0.3">
      <c r="A34" s="102"/>
      <c r="B34" s="102"/>
      <c r="C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02"/>
      <c r="AQ34" s="102"/>
      <c r="AR34" s="102"/>
      <c r="AS34" s="107"/>
      <c r="AT34" s="107"/>
      <c r="AU34" s="107"/>
      <c r="AV34" s="107"/>
      <c r="AW34" s="107"/>
      <c r="AX34" s="107"/>
      <c r="AY34" s="107"/>
      <c r="AZ34" s="107"/>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45"/>
      <c r="CG34" s="102"/>
      <c r="CH34" s="73"/>
      <c r="CI34" s="73"/>
      <c r="CJ34" s="73"/>
      <c r="CK34" s="73"/>
      <c r="CL34" s="73"/>
      <c r="CM34" s="73"/>
      <c r="CN34" s="73"/>
      <c r="CO34" s="74"/>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5"/>
      <c r="EN34" s="75"/>
      <c r="EO34" s="75"/>
      <c r="EP34" s="75"/>
      <c r="EQ34" s="73"/>
      <c r="ER34" s="73"/>
      <c r="ES34" s="73"/>
      <c r="ET34" s="73"/>
      <c r="EU34" s="73"/>
    </row>
    <row r="35" spans="1:151" ht="12.75" customHeight="1" x14ac:dyDescent="0.25">
      <c r="A35" s="185" t="s">
        <v>0</v>
      </c>
      <c r="B35" s="185" t="s">
        <v>142</v>
      </c>
      <c r="C35" s="184">
        <v>1</v>
      </c>
      <c r="D35" s="224" t="s">
        <v>82</v>
      </c>
      <c r="E35" s="216" t="s">
        <v>83</v>
      </c>
      <c r="F35" s="216" t="s">
        <v>122</v>
      </c>
      <c r="G35" s="185">
        <v>2</v>
      </c>
      <c r="H35" s="217" t="s">
        <v>84</v>
      </c>
      <c r="I35" s="217" t="s">
        <v>85</v>
      </c>
      <c r="J35" s="217" t="s">
        <v>86</v>
      </c>
      <c r="K35" s="218" t="s">
        <v>8</v>
      </c>
      <c r="L35" s="219" t="s">
        <v>9</v>
      </c>
      <c r="M35" s="219" t="s">
        <v>10</v>
      </c>
      <c r="N35" s="219" t="s">
        <v>11</v>
      </c>
      <c r="O35" s="218" t="s">
        <v>12</v>
      </c>
      <c r="P35" s="220" t="s">
        <v>13</v>
      </c>
      <c r="Q35" s="220" t="s">
        <v>14</v>
      </c>
      <c r="R35" s="220" t="s">
        <v>15</v>
      </c>
      <c r="S35" s="221" t="s">
        <v>1</v>
      </c>
      <c r="T35" s="222" t="s">
        <v>2</v>
      </c>
      <c r="U35" s="223" t="s">
        <v>3</v>
      </c>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102"/>
      <c r="AW35" s="102"/>
      <c r="AX35" s="102"/>
      <c r="AY35" s="102"/>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5"/>
      <c r="BZ35" s="75"/>
      <c r="CA35" s="75"/>
      <c r="CB35" s="75"/>
      <c r="CC35" s="73"/>
      <c r="CD35" s="73"/>
      <c r="CE35" s="73"/>
      <c r="CF35" s="73"/>
      <c r="CG35" s="73"/>
      <c r="CO35"/>
      <c r="DB35" s="10"/>
      <c r="DC35" s="10"/>
      <c r="DD35" s="10"/>
      <c r="DE35" s="10"/>
      <c r="EM35"/>
      <c r="EN35"/>
      <c r="EO35"/>
      <c r="EP35"/>
    </row>
    <row r="36" spans="1:151" x14ac:dyDescent="0.25">
      <c r="A36" s="294">
        <v>1</v>
      </c>
      <c r="B36" s="291" t="s">
        <v>35</v>
      </c>
      <c r="C36" s="40"/>
      <c r="D36" s="254" t="s">
        <v>117</v>
      </c>
      <c r="E36" s="255" t="s">
        <v>114</v>
      </c>
      <c r="F36" s="323" t="s">
        <v>248</v>
      </c>
      <c r="G36" s="256"/>
      <c r="H36" s="257" t="s">
        <v>114</v>
      </c>
      <c r="I36" s="257" t="s">
        <v>115</v>
      </c>
      <c r="J36" s="281" t="s">
        <v>114</v>
      </c>
      <c r="K36" s="50">
        <f t="shared" ref="K36:K43" si="109">SUM(L36:N36)</f>
        <v>30</v>
      </c>
      <c r="L36" s="92">
        <f t="shared" ref="L36:L43" si="110">IF(D36&gt;=85%,10, IF(AND((D36&lt;85%), (D36&gt;=60%)),5,0))</f>
        <v>10</v>
      </c>
      <c r="M36" s="92">
        <f t="shared" ref="M36:M43" si="111">IF(E36="C",10,0)</f>
        <v>10</v>
      </c>
      <c r="N36" s="324">
        <v>10</v>
      </c>
      <c r="O36" s="71">
        <f>SUM(P36:R36)</f>
        <v>40</v>
      </c>
      <c r="P36" s="60">
        <f t="shared" ref="P36:P43" si="112">IF(H36="C",20,0)</f>
        <v>20</v>
      </c>
      <c r="Q36" s="60">
        <f t="shared" ref="Q36:Q43" si="113">IF(I36="Đ",10,IF(I36="C",5,0))</f>
        <v>10</v>
      </c>
      <c r="R36" s="60">
        <f t="shared" ref="R36:R43" si="114">IF(J36="C",10,0)</f>
        <v>10</v>
      </c>
      <c r="S36" s="269">
        <f t="shared" ref="S36:S43" si="115">K36+O36</f>
        <v>70</v>
      </c>
      <c r="T36" s="268">
        <v>100</v>
      </c>
      <c r="U36" s="108" t="str">
        <f>IF(S36&gt;=85%*100,"Tốt",IF(AND((S36&gt;=70%*100),(S36&lt;85%*100)),"Khá",IF(AND((S36&gt;=50%*100),(S36&lt;70%*100)),"Trung bình","Yếu")))</f>
        <v>Khá</v>
      </c>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102"/>
      <c r="AW36" s="102"/>
      <c r="AX36" s="102"/>
      <c r="AY36" s="102"/>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5"/>
      <c r="BZ36" s="75"/>
      <c r="CA36" s="75"/>
      <c r="CB36" s="75"/>
      <c r="CC36" s="73"/>
      <c r="CD36" s="73"/>
      <c r="CE36" s="73"/>
      <c r="CF36" s="73"/>
      <c r="CG36" s="73"/>
      <c r="CO36"/>
      <c r="EM36"/>
      <c r="EN36"/>
      <c r="EO36"/>
      <c r="EP36"/>
    </row>
    <row r="37" spans="1:151" x14ac:dyDescent="0.25">
      <c r="A37" s="294">
        <v>2</v>
      </c>
      <c r="B37" s="296" t="s">
        <v>36</v>
      </c>
      <c r="C37" s="40"/>
      <c r="D37" s="32" t="s">
        <v>117</v>
      </c>
      <c r="E37" s="33" t="s">
        <v>114</v>
      </c>
      <c r="F37" s="118" t="s">
        <v>248</v>
      </c>
      <c r="G37" s="8"/>
      <c r="H37" s="34" t="s">
        <v>114</v>
      </c>
      <c r="I37" s="34" t="s">
        <v>115</v>
      </c>
      <c r="J37" s="35" t="s">
        <v>114</v>
      </c>
      <c r="K37" s="50">
        <f t="shared" si="109"/>
        <v>30</v>
      </c>
      <c r="L37" s="92">
        <f t="shared" si="110"/>
        <v>10</v>
      </c>
      <c r="M37" s="92">
        <f t="shared" si="111"/>
        <v>10</v>
      </c>
      <c r="N37" s="116">
        <v>10</v>
      </c>
      <c r="O37" s="71">
        <f t="shared" ref="O37:O43" si="116">SUM(P37:R37)</f>
        <v>40</v>
      </c>
      <c r="P37" s="60">
        <f t="shared" si="112"/>
        <v>20</v>
      </c>
      <c r="Q37" s="60">
        <f t="shared" si="113"/>
        <v>10</v>
      </c>
      <c r="R37" s="60">
        <f t="shared" si="114"/>
        <v>10</v>
      </c>
      <c r="S37" s="269">
        <f t="shared" si="115"/>
        <v>70</v>
      </c>
      <c r="T37" s="268">
        <v>100</v>
      </c>
      <c r="U37" s="108" t="str">
        <f t="shared" ref="U37:U43" si="117">IF(S37&gt;=85%*100,"Tốt",IF(AND((S37&gt;=70%*100),(S37&lt;85%*100)),"Khá",IF(AND((S37&gt;=50%*100),(S37&lt;70%*100)),"Trung bình","Yếu")))</f>
        <v>Khá</v>
      </c>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102"/>
      <c r="AW37" s="102"/>
      <c r="AX37" s="102"/>
      <c r="AY37" s="102"/>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5"/>
      <c r="BZ37" s="75"/>
      <c r="CA37" s="75"/>
      <c r="CB37" s="75"/>
      <c r="CC37" s="73"/>
      <c r="CD37" s="73"/>
      <c r="CE37" s="73"/>
      <c r="CF37" s="73"/>
      <c r="CG37" s="73"/>
      <c r="CO37"/>
      <c r="EM37"/>
      <c r="EN37"/>
      <c r="EO37"/>
      <c r="EP37"/>
    </row>
    <row r="38" spans="1:151" x14ac:dyDescent="0.25">
      <c r="A38" s="294">
        <v>3</v>
      </c>
      <c r="B38" s="293" t="s">
        <v>37</v>
      </c>
      <c r="C38" s="40"/>
      <c r="D38" s="32" t="s">
        <v>117</v>
      </c>
      <c r="E38" s="33" t="s">
        <v>114</v>
      </c>
      <c r="F38" s="114" t="s">
        <v>248</v>
      </c>
      <c r="G38" s="8"/>
      <c r="H38" s="34" t="s">
        <v>114</v>
      </c>
      <c r="I38" s="34" t="s">
        <v>115</v>
      </c>
      <c r="J38" s="35" t="s">
        <v>114</v>
      </c>
      <c r="K38" s="50">
        <f t="shared" si="109"/>
        <v>20</v>
      </c>
      <c r="L38" s="92">
        <f t="shared" si="110"/>
        <v>10</v>
      </c>
      <c r="M38" s="92">
        <f t="shared" si="111"/>
        <v>10</v>
      </c>
      <c r="N38" s="116">
        <v>0</v>
      </c>
      <c r="O38" s="71">
        <f t="shared" si="116"/>
        <v>40</v>
      </c>
      <c r="P38" s="60">
        <f t="shared" si="112"/>
        <v>20</v>
      </c>
      <c r="Q38" s="60">
        <f t="shared" si="113"/>
        <v>10</v>
      </c>
      <c r="R38" s="60">
        <f t="shared" si="114"/>
        <v>10</v>
      </c>
      <c r="S38" s="269">
        <f t="shared" si="115"/>
        <v>60</v>
      </c>
      <c r="T38" s="268">
        <v>100</v>
      </c>
      <c r="U38" s="108" t="str">
        <f t="shared" si="117"/>
        <v>Trung bình</v>
      </c>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96"/>
      <c r="AU38" s="96"/>
      <c r="AV38" s="107"/>
      <c r="AW38" s="107"/>
      <c r="AX38" s="107"/>
      <c r="AY38" s="107"/>
      <c r="AZ38" s="96"/>
      <c r="BA38" s="96"/>
      <c r="BB38" s="96"/>
      <c r="BC38" s="73"/>
      <c r="BD38" s="73"/>
      <c r="BE38" s="73"/>
      <c r="BF38" s="73"/>
      <c r="BG38" s="73"/>
      <c r="BH38" s="73"/>
      <c r="BI38" s="73"/>
      <c r="BJ38" s="73"/>
      <c r="BK38" s="73"/>
      <c r="BL38" s="73"/>
      <c r="BM38" s="73"/>
      <c r="BN38" s="73"/>
      <c r="BO38" s="73"/>
      <c r="BP38" s="73"/>
      <c r="BQ38" s="73"/>
      <c r="BR38" s="73"/>
      <c r="BS38" s="73"/>
      <c r="BT38" s="73"/>
      <c r="BU38" s="73"/>
      <c r="BV38" s="73"/>
      <c r="BW38" s="73"/>
      <c r="BX38" s="73"/>
      <c r="BY38" s="75"/>
      <c r="BZ38" s="75"/>
      <c r="CA38" s="75"/>
      <c r="CB38" s="75"/>
      <c r="CC38" s="73"/>
      <c r="CD38" s="73"/>
      <c r="CE38" s="73"/>
      <c r="CF38" s="73"/>
      <c r="CG38" s="73"/>
      <c r="CO38"/>
      <c r="EM38"/>
      <c r="EN38"/>
      <c r="EO38"/>
      <c r="EP38"/>
    </row>
    <row r="39" spans="1:151" x14ac:dyDescent="0.25">
      <c r="A39" s="294">
        <v>4</v>
      </c>
      <c r="B39" s="293" t="s">
        <v>38</v>
      </c>
      <c r="C39" s="40"/>
      <c r="D39" s="32" t="s">
        <v>117</v>
      </c>
      <c r="E39" s="33" t="s">
        <v>114</v>
      </c>
      <c r="F39" s="114" t="s">
        <v>248</v>
      </c>
      <c r="G39" s="8"/>
      <c r="H39" s="34" t="s">
        <v>114</v>
      </c>
      <c r="I39" s="34" t="s">
        <v>115</v>
      </c>
      <c r="J39" s="35" t="s">
        <v>114</v>
      </c>
      <c r="K39" s="50">
        <f t="shared" si="109"/>
        <v>40</v>
      </c>
      <c r="L39" s="92">
        <f t="shared" si="110"/>
        <v>10</v>
      </c>
      <c r="M39" s="92">
        <f t="shared" si="111"/>
        <v>10</v>
      </c>
      <c r="N39" s="116">
        <v>20</v>
      </c>
      <c r="O39" s="71">
        <f t="shared" si="116"/>
        <v>40</v>
      </c>
      <c r="P39" s="60">
        <f t="shared" si="112"/>
        <v>20</v>
      </c>
      <c r="Q39" s="60">
        <f t="shared" si="113"/>
        <v>10</v>
      </c>
      <c r="R39" s="60">
        <f t="shared" si="114"/>
        <v>10</v>
      </c>
      <c r="S39" s="269">
        <f t="shared" si="115"/>
        <v>80</v>
      </c>
      <c r="T39" s="268">
        <v>100</v>
      </c>
      <c r="U39" s="108" t="str">
        <f t="shared" si="117"/>
        <v>Khá</v>
      </c>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96"/>
      <c r="AU39" s="96"/>
      <c r="AV39" s="107"/>
      <c r="AW39" s="107"/>
      <c r="AX39" s="107"/>
      <c r="AY39" s="107"/>
      <c r="AZ39" s="96"/>
      <c r="BA39" s="96"/>
      <c r="BB39" s="96"/>
      <c r="BC39" s="73"/>
      <c r="BD39" s="73"/>
      <c r="BE39" s="73"/>
      <c r="BF39" s="73"/>
      <c r="BG39" s="73"/>
      <c r="BH39" s="73"/>
      <c r="BI39" s="73"/>
      <c r="BJ39" s="73"/>
      <c r="BK39" s="73"/>
      <c r="BL39" s="73"/>
      <c r="BM39" s="73"/>
      <c r="BN39" s="73"/>
      <c r="BO39" s="73"/>
      <c r="BP39" s="73"/>
      <c r="BQ39" s="73"/>
      <c r="BR39" s="73"/>
      <c r="BS39" s="73"/>
      <c r="BT39" s="73"/>
      <c r="BU39" s="73"/>
      <c r="BV39" s="73"/>
      <c r="BW39" s="73"/>
      <c r="BX39" s="73"/>
      <c r="BY39" s="75"/>
      <c r="BZ39" s="75"/>
      <c r="CA39" s="75"/>
      <c r="CB39" s="75"/>
      <c r="CC39" s="73"/>
      <c r="CD39" s="73"/>
      <c r="CE39" s="73"/>
      <c r="CF39" s="73"/>
      <c r="CG39" s="73"/>
      <c r="CO39"/>
      <c r="EM39"/>
      <c r="EN39"/>
      <c r="EO39"/>
      <c r="EP39"/>
    </row>
    <row r="40" spans="1:151" x14ac:dyDescent="0.25">
      <c r="A40" s="294">
        <v>5</v>
      </c>
      <c r="B40" s="296" t="s">
        <v>39</v>
      </c>
      <c r="C40" s="40"/>
      <c r="D40" s="32" t="s">
        <v>117</v>
      </c>
      <c r="E40" s="33" t="s">
        <v>114</v>
      </c>
      <c r="F40" s="327" t="s">
        <v>116</v>
      </c>
      <c r="G40" s="8"/>
      <c r="H40" s="34" t="s">
        <v>114</v>
      </c>
      <c r="I40" s="34" t="s">
        <v>115</v>
      </c>
      <c r="J40" s="35" t="s">
        <v>114</v>
      </c>
      <c r="K40" s="50">
        <f t="shared" si="109"/>
        <v>30</v>
      </c>
      <c r="L40" s="92">
        <f t="shared" si="110"/>
        <v>10</v>
      </c>
      <c r="M40" s="92">
        <f t="shared" si="111"/>
        <v>10</v>
      </c>
      <c r="N40" s="324">
        <v>10</v>
      </c>
      <c r="O40" s="71">
        <f t="shared" si="116"/>
        <v>40</v>
      </c>
      <c r="P40" s="60">
        <f t="shared" si="112"/>
        <v>20</v>
      </c>
      <c r="Q40" s="60">
        <f t="shared" si="113"/>
        <v>10</v>
      </c>
      <c r="R40" s="60">
        <f t="shared" si="114"/>
        <v>10</v>
      </c>
      <c r="S40" s="269">
        <f t="shared" si="115"/>
        <v>70</v>
      </c>
      <c r="T40" s="268">
        <v>100</v>
      </c>
      <c r="U40" s="108" t="str">
        <f t="shared" si="117"/>
        <v>Khá</v>
      </c>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96"/>
      <c r="AU40" s="96"/>
      <c r="AV40" s="107"/>
      <c r="AW40" s="107"/>
      <c r="AX40" s="107"/>
      <c r="AY40" s="107"/>
      <c r="AZ40" s="96"/>
      <c r="BA40" s="96"/>
      <c r="BB40" s="96"/>
      <c r="BC40" s="73"/>
      <c r="BD40" s="73"/>
      <c r="BE40" s="73"/>
      <c r="BF40" s="73"/>
      <c r="BG40" s="73"/>
      <c r="BH40" s="73"/>
      <c r="BI40" s="73"/>
      <c r="BJ40" s="73"/>
      <c r="BK40" s="73"/>
      <c r="BL40" s="73"/>
      <c r="BM40" s="73"/>
      <c r="BN40" s="73"/>
      <c r="BO40" s="73"/>
      <c r="BP40" s="73"/>
      <c r="BQ40" s="73"/>
      <c r="BR40" s="73"/>
      <c r="BS40" s="73"/>
      <c r="BT40" s="73"/>
      <c r="BU40" s="73"/>
      <c r="BV40" s="73"/>
      <c r="BW40" s="73"/>
      <c r="BX40" s="73"/>
      <c r="BY40" s="75"/>
      <c r="BZ40" s="75"/>
      <c r="CA40" s="75"/>
      <c r="CB40" s="75"/>
      <c r="CC40" s="73"/>
      <c r="CD40" s="73"/>
      <c r="CE40" s="73"/>
      <c r="CF40" s="73"/>
      <c r="CG40" s="73"/>
      <c r="CO40"/>
      <c r="EM40"/>
      <c r="EN40"/>
      <c r="EO40"/>
      <c r="EP40"/>
    </row>
    <row r="41" spans="1:151" x14ac:dyDescent="0.25">
      <c r="A41" s="294">
        <v>6</v>
      </c>
      <c r="B41" s="296" t="s">
        <v>40</v>
      </c>
      <c r="C41" s="40"/>
      <c r="D41" s="32" t="s">
        <v>117</v>
      </c>
      <c r="E41" s="33" t="s">
        <v>114</v>
      </c>
      <c r="F41" s="114" t="s">
        <v>248</v>
      </c>
      <c r="G41" s="8"/>
      <c r="H41" s="34" t="s">
        <v>114</v>
      </c>
      <c r="I41" s="34" t="s">
        <v>115</v>
      </c>
      <c r="J41" s="246" t="s">
        <v>116</v>
      </c>
      <c r="K41" s="50">
        <f t="shared" si="109"/>
        <v>40</v>
      </c>
      <c r="L41" s="92">
        <f t="shared" si="110"/>
        <v>10</v>
      </c>
      <c r="M41" s="92">
        <f t="shared" si="111"/>
        <v>10</v>
      </c>
      <c r="N41" s="116">
        <v>20</v>
      </c>
      <c r="O41" s="71">
        <f t="shared" si="116"/>
        <v>30</v>
      </c>
      <c r="P41" s="60">
        <f t="shared" si="112"/>
        <v>20</v>
      </c>
      <c r="Q41" s="60">
        <f t="shared" si="113"/>
        <v>10</v>
      </c>
      <c r="R41" s="115">
        <f t="shared" si="114"/>
        <v>0</v>
      </c>
      <c r="S41" s="269">
        <f t="shared" si="115"/>
        <v>70</v>
      </c>
      <c r="T41" s="268">
        <v>100</v>
      </c>
      <c r="U41" s="108" t="str">
        <f t="shared" si="117"/>
        <v>Khá</v>
      </c>
      <c r="V41" s="73"/>
      <c r="W41" s="73"/>
      <c r="X41" s="73"/>
      <c r="Y41" s="73"/>
      <c r="Z41" s="73"/>
      <c r="AA41" s="73"/>
      <c r="AB41" s="73"/>
      <c r="AC41" s="73"/>
      <c r="AD41" s="73"/>
      <c r="AE41" s="73"/>
      <c r="AF41" s="73"/>
      <c r="AG41" s="73"/>
      <c r="AH41" s="73"/>
      <c r="AI41" s="73"/>
      <c r="AJ41" s="73"/>
      <c r="AK41" s="73"/>
      <c r="AL41" s="73"/>
      <c r="AM41" s="73"/>
      <c r="AN41" s="73"/>
      <c r="AO41" s="73"/>
      <c r="AP41" s="77"/>
      <c r="AQ41" s="73"/>
      <c r="AR41" s="73"/>
      <c r="AS41" s="73"/>
      <c r="AT41" s="96"/>
      <c r="AU41" s="96"/>
      <c r="AV41" s="107"/>
      <c r="AW41" s="107"/>
      <c r="AX41" s="107"/>
      <c r="AY41" s="107"/>
      <c r="AZ41" s="96"/>
      <c r="BA41" s="96"/>
      <c r="BB41" s="96"/>
      <c r="BC41" s="73"/>
      <c r="BD41" s="73"/>
      <c r="BE41" s="73"/>
      <c r="BF41" s="73"/>
      <c r="BG41" s="73"/>
      <c r="BH41" s="73"/>
      <c r="BI41" s="73"/>
      <c r="BJ41" s="73"/>
      <c r="BK41" s="73"/>
      <c r="BL41" s="73"/>
      <c r="BM41" s="73"/>
      <c r="BN41" s="73"/>
      <c r="BO41" s="73"/>
      <c r="BP41" s="73"/>
      <c r="BQ41" s="73"/>
      <c r="BR41" s="73"/>
      <c r="BS41" s="73"/>
      <c r="BT41" s="73"/>
      <c r="BU41" s="73"/>
      <c r="BV41" s="73"/>
      <c r="BW41" s="73"/>
      <c r="BX41" s="73"/>
      <c r="BY41" s="75"/>
      <c r="BZ41" s="75"/>
      <c r="CA41" s="75"/>
      <c r="CB41" s="75"/>
      <c r="CC41" s="73"/>
      <c r="CD41" s="73"/>
      <c r="CE41" s="73"/>
      <c r="CF41" s="73"/>
      <c r="CG41" s="73"/>
      <c r="CO41"/>
      <c r="EM41"/>
      <c r="EN41"/>
      <c r="EO41"/>
      <c r="EP41"/>
    </row>
    <row r="42" spans="1:151" x14ac:dyDescent="0.25">
      <c r="A42" s="294">
        <v>7</v>
      </c>
      <c r="B42" s="296" t="s">
        <v>41</v>
      </c>
      <c r="C42" s="40"/>
      <c r="D42" s="32" t="s">
        <v>117</v>
      </c>
      <c r="E42" s="33" t="s">
        <v>114</v>
      </c>
      <c r="F42" s="114" t="s">
        <v>116</v>
      </c>
      <c r="G42" s="8"/>
      <c r="H42" s="34" t="s">
        <v>114</v>
      </c>
      <c r="I42" s="34" t="s">
        <v>115</v>
      </c>
      <c r="J42" s="246" t="s">
        <v>116</v>
      </c>
      <c r="K42" s="50">
        <f t="shared" si="109"/>
        <v>40</v>
      </c>
      <c r="L42" s="92">
        <f t="shared" si="110"/>
        <v>10</v>
      </c>
      <c r="M42" s="92">
        <f t="shared" si="111"/>
        <v>10</v>
      </c>
      <c r="N42" s="116">
        <f t="shared" ref="N42" si="118">IF(F42="K",(40-20),IF(F42="T",(40-10),40))</f>
        <v>20</v>
      </c>
      <c r="O42" s="71">
        <f t="shared" si="116"/>
        <v>30</v>
      </c>
      <c r="P42" s="60">
        <f t="shared" si="112"/>
        <v>20</v>
      </c>
      <c r="Q42" s="60">
        <f t="shared" si="113"/>
        <v>10</v>
      </c>
      <c r="R42" s="115">
        <f t="shared" si="114"/>
        <v>0</v>
      </c>
      <c r="S42" s="269">
        <f t="shared" si="115"/>
        <v>70</v>
      </c>
      <c r="T42" s="268">
        <v>100</v>
      </c>
      <c r="U42" s="108" t="str">
        <f t="shared" si="117"/>
        <v>Khá</v>
      </c>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96"/>
      <c r="AU42" s="96"/>
      <c r="AV42" s="330"/>
      <c r="AW42" s="331"/>
      <c r="AX42" s="331"/>
      <c r="AY42" s="331"/>
      <c r="AZ42" s="96"/>
      <c r="BA42" s="96"/>
      <c r="BB42" s="96"/>
      <c r="BC42" s="73"/>
      <c r="BD42" s="73"/>
      <c r="BE42" s="73"/>
      <c r="BF42" s="73"/>
      <c r="BG42" s="73"/>
      <c r="BH42" s="73"/>
      <c r="BI42" s="73"/>
      <c r="BJ42" s="73"/>
      <c r="BK42" s="73"/>
      <c r="BL42" s="73"/>
      <c r="BM42" s="73"/>
      <c r="BN42" s="73"/>
      <c r="BO42" s="73"/>
      <c r="BP42" s="73"/>
      <c r="BQ42" s="73"/>
      <c r="BR42" s="73"/>
      <c r="BS42" s="73"/>
      <c r="BT42" s="73"/>
      <c r="BU42" s="73"/>
      <c r="BV42" s="73"/>
      <c r="BW42" s="73"/>
      <c r="BX42" s="73"/>
      <c r="BY42" s="75"/>
      <c r="BZ42" s="75"/>
      <c r="CA42" s="75"/>
      <c r="CB42" s="75"/>
      <c r="CC42" s="73"/>
      <c r="CD42" s="73"/>
      <c r="CE42" s="73"/>
      <c r="CF42" s="73"/>
      <c r="CG42" s="73"/>
      <c r="CO42"/>
      <c r="EM42"/>
      <c r="EN42"/>
      <c r="EO42"/>
      <c r="EP42"/>
    </row>
    <row r="43" spans="1:151" x14ac:dyDescent="0.25">
      <c r="A43" s="294">
        <v>8</v>
      </c>
      <c r="B43" s="296" t="s">
        <v>42</v>
      </c>
      <c r="C43" s="40"/>
      <c r="D43" s="32" t="s">
        <v>117</v>
      </c>
      <c r="E43" s="33" t="s">
        <v>114</v>
      </c>
      <c r="F43" s="114" t="s">
        <v>248</v>
      </c>
      <c r="G43" s="8"/>
      <c r="H43" s="34" t="s">
        <v>114</v>
      </c>
      <c r="I43" s="34" t="s">
        <v>115</v>
      </c>
      <c r="J43" s="306" t="s">
        <v>114</v>
      </c>
      <c r="K43" s="50">
        <f t="shared" si="109"/>
        <v>40</v>
      </c>
      <c r="L43" s="92">
        <f t="shared" si="110"/>
        <v>10</v>
      </c>
      <c r="M43" s="92">
        <f t="shared" si="111"/>
        <v>10</v>
      </c>
      <c r="N43" s="116">
        <v>20</v>
      </c>
      <c r="O43" s="71">
        <f t="shared" si="116"/>
        <v>40</v>
      </c>
      <c r="P43" s="60">
        <f t="shared" si="112"/>
        <v>20</v>
      </c>
      <c r="Q43" s="60">
        <f t="shared" si="113"/>
        <v>10</v>
      </c>
      <c r="R43" s="115">
        <f t="shared" si="114"/>
        <v>10</v>
      </c>
      <c r="S43" s="269">
        <f t="shared" si="115"/>
        <v>80</v>
      </c>
      <c r="T43" s="268">
        <v>100</v>
      </c>
      <c r="U43" s="108" t="str">
        <f t="shared" si="117"/>
        <v>Khá</v>
      </c>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96"/>
      <c r="AU43" s="96"/>
      <c r="AV43" s="330"/>
      <c r="AW43" s="331"/>
      <c r="AX43" s="331"/>
      <c r="AY43" s="331"/>
      <c r="AZ43" s="96"/>
      <c r="BA43" s="96"/>
      <c r="BB43" s="96"/>
      <c r="BC43" s="73"/>
      <c r="BD43" s="73"/>
      <c r="BE43" s="73"/>
      <c r="BF43" s="73"/>
      <c r="BG43" s="73"/>
      <c r="BH43" s="73"/>
      <c r="BI43" s="73"/>
      <c r="BJ43" s="73"/>
      <c r="BK43" s="73"/>
      <c r="BL43" s="73"/>
      <c r="BM43" s="73"/>
      <c r="BN43" s="73"/>
      <c r="BO43" s="73"/>
      <c r="BP43" s="73"/>
      <c r="BQ43" s="73"/>
      <c r="BR43" s="73"/>
      <c r="BS43" s="73"/>
      <c r="BT43" s="73"/>
      <c r="BU43" s="73"/>
      <c r="BV43" s="73"/>
      <c r="BW43" s="73"/>
      <c r="BX43" s="73"/>
      <c r="BY43" s="75"/>
      <c r="BZ43" s="75"/>
      <c r="CA43" s="75"/>
      <c r="CB43" s="75"/>
      <c r="CC43" s="73"/>
      <c r="CD43" s="73"/>
      <c r="CE43" s="73"/>
      <c r="CF43" s="73"/>
      <c r="CG43" s="73"/>
      <c r="CO43"/>
      <c r="EM43"/>
      <c r="EN43"/>
      <c r="EO43"/>
      <c r="EP43"/>
    </row>
    <row r="44" spans="1:151" x14ac:dyDescent="0.25">
      <c r="A44" s="66"/>
      <c r="B44" s="102"/>
      <c r="C44" s="66"/>
      <c r="D44" s="66"/>
      <c r="E44" s="66"/>
      <c r="F44" s="66"/>
      <c r="G44" s="101"/>
      <c r="H44" s="66"/>
      <c r="I44" s="66"/>
      <c r="J44" s="66"/>
      <c r="K44" s="85"/>
      <c r="L44" s="66"/>
      <c r="M44" s="85"/>
      <c r="N44" s="66"/>
      <c r="O44" s="66"/>
      <c r="P44" s="66"/>
      <c r="Q44" s="66"/>
      <c r="R44" s="66"/>
      <c r="S44" s="66"/>
      <c r="T44" s="66"/>
      <c r="U44" s="66"/>
      <c r="V44" s="66"/>
      <c r="W44" s="85"/>
      <c r="X44" s="85"/>
      <c r="Y44" s="85"/>
      <c r="Z44" s="85"/>
      <c r="AA44" s="85"/>
      <c r="AB44" s="85"/>
      <c r="AC44" s="85"/>
      <c r="AD44" s="85"/>
      <c r="AE44" s="85"/>
      <c r="AF44" s="85"/>
      <c r="AG44" s="101"/>
      <c r="AH44" s="101"/>
      <c r="AI44" s="101"/>
      <c r="AJ44" s="101"/>
      <c r="AK44" s="66"/>
      <c r="AL44" s="66"/>
      <c r="AM44" s="66"/>
      <c r="AN44" s="66"/>
      <c r="AO44" s="66"/>
      <c r="AP44" s="66"/>
      <c r="AQ44" s="66"/>
      <c r="AR44" s="66"/>
      <c r="AS44" s="101"/>
      <c r="AT44" s="66"/>
      <c r="AU44" s="66"/>
      <c r="AV44" s="66"/>
      <c r="AW44" s="66"/>
      <c r="AX44" s="85"/>
      <c r="AY44" s="85"/>
      <c r="AZ44" s="66"/>
      <c r="BA44" s="66"/>
      <c r="BB44" s="66"/>
      <c r="BC44" s="66"/>
      <c r="BD44" s="66"/>
      <c r="BE44" s="66"/>
      <c r="BF44" s="66"/>
      <c r="BG44" s="66"/>
      <c r="BH44" s="66"/>
      <c r="BI44" s="85"/>
      <c r="BJ44" s="85"/>
      <c r="BK44" s="85"/>
      <c r="BL44" s="85"/>
      <c r="BM44" s="85"/>
      <c r="BN44" s="85"/>
      <c r="BO44" s="85"/>
      <c r="BP44" s="85"/>
      <c r="BQ44" s="85"/>
      <c r="BR44" s="85"/>
      <c r="BS44" s="85"/>
      <c r="BT44" s="85"/>
      <c r="BU44" s="101"/>
      <c r="BV44" s="101"/>
      <c r="BW44" s="66"/>
      <c r="BX44" s="66"/>
      <c r="BY44" s="66"/>
      <c r="BZ44" s="66"/>
      <c r="CA44" s="66"/>
      <c r="CB44" s="66"/>
      <c r="CC44" s="85"/>
      <c r="CD44" s="85"/>
      <c r="CE44" s="66"/>
      <c r="CF44" s="45"/>
      <c r="CG44" s="66"/>
      <c r="CH44" s="73"/>
      <c r="CI44" s="73"/>
      <c r="CJ44" s="73"/>
      <c r="CK44" s="73"/>
      <c r="CL44" s="73"/>
      <c r="CM44" s="73"/>
      <c r="CN44" s="73"/>
      <c r="CO44" s="74"/>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5"/>
      <c r="EN44" s="75"/>
      <c r="EO44" s="75"/>
      <c r="EP44" s="75"/>
      <c r="EQ44" s="73"/>
      <c r="ER44" s="73"/>
      <c r="ES44" s="73"/>
      <c r="ET44" s="73"/>
      <c r="EU44" s="73"/>
    </row>
    <row r="45" spans="1:151" x14ac:dyDescent="0.25">
      <c r="A45" s="66"/>
      <c r="B45" s="102"/>
      <c r="C45" s="66"/>
      <c r="D45" s="66"/>
      <c r="E45" s="66"/>
      <c r="F45" s="66"/>
      <c r="G45" s="101"/>
      <c r="H45" s="66"/>
      <c r="I45" s="66"/>
      <c r="J45" s="66"/>
      <c r="K45" s="85"/>
      <c r="L45" s="66"/>
      <c r="M45" s="85"/>
      <c r="N45" s="66"/>
      <c r="O45" s="66"/>
      <c r="P45" s="66"/>
      <c r="Q45" s="66"/>
      <c r="R45" s="66"/>
      <c r="S45" s="66"/>
      <c r="T45" s="66"/>
      <c r="U45" s="66"/>
      <c r="V45" s="66"/>
      <c r="W45" s="85"/>
      <c r="X45" s="85"/>
      <c r="Y45" s="85"/>
      <c r="Z45" s="85"/>
      <c r="AA45" s="85"/>
      <c r="AB45" s="85"/>
      <c r="AC45" s="85"/>
      <c r="AD45" s="85"/>
      <c r="AE45" s="85"/>
      <c r="AF45" s="85"/>
      <c r="AG45" s="101"/>
      <c r="AH45" s="101"/>
      <c r="AI45" s="101"/>
      <c r="AJ45" s="101"/>
      <c r="AK45" s="66"/>
      <c r="AL45" s="66"/>
      <c r="AM45" s="66"/>
      <c r="AN45" s="66"/>
      <c r="AO45" s="66"/>
      <c r="AP45" s="66"/>
      <c r="AQ45" s="66"/>
      <c r="AR45" s="66"/>
      <c r="AS45" s="101"/>
      <c r="AT45" s="66"/>
      <c r="AU45" s="66"/>
      <c r="AV45" s="66"/>
      <c r="AW45" s="66"/>
      <c r="AX45" s="85"/>
      <c r="AY45" s="85"/>
      <c r="AZ45" s="66"/>
      <c r="BA45" s="66"/>
      <c r="BB45" s="66"/>
      <c r="BC45" s="66"/>
      <c r="BD45" s="66"/>
      <c r="BE45" s="66"/>
      <c r="BF45" s="66"/>
      <c r="BG45" s="66"/>
      <c r="BH45" s="66"/>
      <c r="BI45" s="85"/>
      <c r="BJ45" s="85"/>
      <c r="BK45" s="85"/>
      <c r="BL45" s="85"/>
      <c r="BM45" s="85"/>
      <c r="BN45" s="85"/>
      <c r="BO45" s="85"/>
      <c r="BP45" s="85"/>
      <c r="BQ45" s="85"/>
      <c r="BR45" s="85"/>
      <c r="BS45" s="85"/>
      <c r="BT45" s="85"/>
      <c r="BU45" s="101"/>
      <c r="BV45" s="101"/>
      <c r="BW45" s="66"/>
      <c r="BX45" s="66"/>
      <c r="BY45" s="66"/>
      <c r="BZ45" s="66"/>
      <c r="CA45" s="66"/>
      <c r="CB45" s="66"/>
      <c r="CC45" s="85"/>
      <c r="CD45" s="85"/>
      <c r="CE45" s="66"/>
      <c r="CF45" s="45"/>
      <c r="CG45" s="66"/>
      <c r="CH45" s="73"/>
      <c r="CI45" s="73"/>
      <c r="CJ45" s="73"/>
      <c r="CK45" s="73"/>
      <c r="CL45" s="73"/>
      <c r="CM45" s="73"/>
      <c r="CN45" s="73"/>
      <c r="CO45" s="74"/>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5"/>
      <c r="EN45" s="75"/>
      <c r="EO45" s="75"/>
      <c r="EP45" s="75"/>
      <c r="EQ45" s="73"/>
      <c r="ER45" s="73"/>
      <c r="ES45" s="73"/>
      <c r="ET45" s="73"/>
      <c r="EU45" s="73"/>
    </row>
    <row r="46" spans="1:151" x14ac:dyDescent="0.25">
      <c r="A46" s="66"/>
      <c r="B46" s="102"/>
      <c r="C46" s="66"/>
      <c r="D46" s="66"/>
      <c r="E46" s="66"/>
      <c r="F46" s="66"/>
      <c r="G46" s="101"/>
      <c r="H46" s="66"/>
      <c r="I46" s="66"/>
      <c r="J46" s="66"/>
      <c r="K46" s="85"/>
      <c r="L46" s="66"/>
      <c r="M46" s="85"/>
      <c r="N46" s="66"/>
      <c r="O46" s="66"/>
      <c r="P46" s="66"/>
      <c r="Q46" s="66"/>
      <c r="R46" s="66"/>
      <c r="S46" s="66"/>
      <c r="T46" s="66"/>
      <c r="U46" s="66"/>
      <c r="V46" s="66"/>
      <c r="W46" s="85"/>
      <c r="X46" s="85"/>
      <c r="Y46" s="85"/>
      <c r="Z46" s="85"/>
      <c r="AA46" s="85"/>
      <c r="AB46" s="85"/>
      <c r="AC46" s="85"/>
      <c r="AD46" s="85"/>
      <c r="AE46" s="85"/>
      <c r="AF46" s="85"/>
      <c r="AG46" s="101"/>
      <c r="AH46" s="101"/>
      <c r="AI46" s="101"/>
      <c r="AJ46" s="101"/>
      <c r="AK46" s="66"/>
      <c r="AL46" s="66"/>
      <c r="AM46" s="66"/>
      <c r="AN46" s="66"/>
      <c r="AO46" s="66"/>
      <c r="AP46" s="66"/>
      <c r="AQ46" s="66"/>
      <c r="AR46" s="66"/>
      <c r="AS46" s="101"/>
      <c r="AT46" s="66"/>
      <c r="AU46" s="66"/>
      <c r="AV46" s="66"/>
      <c r="AW46" s="66"/>
      <c r="AX46" s="85"/>
      <c r="AY46" s="85"/>
      <c r="AZ46" s="66"/>
      <c r="BA46" s="66"/>
      <c r="BB46" s="66"/>
      <c r="BC46" s="66"/>
      <c r="BD46" s="66"/>
      <c r="BE46" s="66"/>
      <c r="BF46" s="66"/>
      <c r="BG46" s="66"/>
      <c r="BH46" s="66"/>
      <c r="BI46" s="85"/>
      <c r="BJ46" s="85"/>
      <c r="BK46" s="85"/>
      <c r="BL46" s="85"/>
      <c r="BM46" s="85"/>
      <c r="BN46" s="85"/>
      <c r="BO46" s="85"/>
      <c r="BP46" s="85"/>
      <c r="BQ46" s="85"/>
      <c r="BR46" s="85"/>
      <c r="BS46" s="85"/>
      <c r="BT46" s="85"/>
      <c r="BU46" s="101"/>
      <c r="BV46" s="101"/>
      <c r="BW46" s="66"/>
      <c r="BX46" s="66"/>
      <c r="BY46" s="66"/>
      <c r="BZ46" s="66"/>
      <c r="CA46" s="66"/>
      <c r="CB46" s="66"/>
      <c r="CC46" s="85"/>
      <c r="CD46" s="85"/>
      <c r="CE46" s="66"/>
      <c r="CF46" s="45"/>
      <c r="CG46" s="66"/>
      <c r="CH46" s="73"/>
      <c r="CI46" s="73"/>
      <c r="CJ46" s="73"/>
      <c r="CK46" s="73"/>
      <c r="CL46" s="73"/>
      <c r="CM46" s="73"/>
      <c r="CN46" s="73"/>
      <c r="CO46" s="74"/>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5"/>
      <c r="EN46" s="75"/>
      <c r="EO46" s="75"/>
      <c r="EP46" s="75"/>
      <c r="EQ46" s="73"/>
      <c r="ER46" s="73"/>
      <c r="ES46" s="73"/>
      <c r="ET46" s="73"/>
      <c r="EU46" s="73"/>
    </row>
    <row r="47" spans="1:151" x14ac:dyDescent="0.25">
      <c r="A47" s="66"/>
      <c r="B47" s="102"/>
      <c r="C47" s="66"/>
      <c r="D47" s="66"/>
      <c r="E47" s="66"/>
      <c r="F47" s="66"/>
      <c r="G47" s="101"/>
      <c r="H47" s="66"/>
      <c r="I47" s="66"/>
      <c r="J47" s="66"/>
      <c r="K47" s="85"/>
      <c r="L47" s="66"/>
      <c r="M47" s="85"/>
      <c r="N47" s="66"/>
      <c r="O47" s="66"/>
      <c r="P47" s="66"/>
      <c r="Q47" s="66"/>
      <c r="R47" s="66"/>
      <c r="S47" s="66"/>
      <c r="T47" s="66"/>
      <c r="U47" s="66"/>
      <c r="V47" s="66"/>
      <c r="W47" s="85"/>
      <c r="X47" s="85"/>
      <c r="Y47" s="85"/>
      <c r="Z47" s="85"/>
      <c r="AA47" s="85"/>
      <c r="AB47" s="85"/>
      <c r="AC47" s="85"/>
      <c r="AD47" s="85"/>
      <c r="AE47" s="85"/>
      <c r="AF47" s="85"/>
      <c r="AG47" s="101"/>
      <c r="AH47" s="101"/>
      <c r="AI47" s="101"/>
      <c r="AJ47" s="101"/>
      <c r="AK47" s="66"/>
      <c r="AL47" s="66"/>
      <c r="AM47" s="66"/>
      <c r="AN47" s="66"/>
      <c r="AO47" s="66"/>
      <c r="AP47" s="66"/>
      <c r="AQ47" s="66"/>
      <c r="AR47" s="66"/>
      <c r="AS47" s="101"/>
      <c r="AT47" s="66"/>
      <c r="AU47" s="66"/>
      <c r="AV47" s="66"/>
      <c r="AW47" s="66"/>
      <c r="AX47" s="85"/>
      <c r="AY47" s="85"/>
      <c r="AZ47" s="66"/>
      <c r="BA47" s="66"/>
      <c r="BB47" s="66"/>
      <c r="BC47" s="66"/>
      <c r="BD47" s="66"/>
      <c r="BE47" s="66"/>
      <c r="BF47" s="66"/>
      <c r="BG47" s="66"/>
      <c r="BH47" s="66"/>
      <c r="BI47" s="85"/>
      <c r="BJ47" s="85"/>
      <c r="BK47" s="85"/>
      <c r="BL47" s="85"/>
      <c r="BM47" s="85"/>
      <c r="BN47" s="85"/>
      <c r="BO47" s="85"/>
      <c r="BP47" s="85"/>
      <c r="BQ47" s="85"/>
      <c r="BR47" s="85"/>
      <c r="BS47" s="85"/>
      <c r="BT47" s="85"/>
      <c r="BU47" s="101"/>
      <c r="BV47" s="101"/>
      <c r="BW47" s="66"/>
      <c r="BX47" s="66"/>
      <c r="BY47" s="66"/>
      <c r="BZ47" s="66"/>
      <c r="CA47" s="66"/>
      <c r="CB47" s="66"/>
      <c r="CC47" s="85"/>
      <c r="CD47" s="85"/>
      <c r="CE47" s="66"/>
      <c r="CF47" s="45"/>
      <c r="CG47" s="66"/>
      <c r="CH47" s="73"/>
      <c r="CI47" s="73"/>
      <c r="CJ47" s="73"/>
      <c r="CK47" s="73"/>
      <c r="CL47" s="73"/>
      <c r="CM47" s="73"/>
      <c r="CN47" s="73"/>
      <c r="CO47" s="74"/>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5"/>
      <c r="EN47" s="75"/>
      <c r="EO47" s="75"/>
      <c r="EP47" s="75"/>
      <c r="EQ47" s="73"/>
      <c r="ER47" s="73"/>
      <c r="ES47" s="73"/>
      <c r="ET47" s="73"/>
      <c r="EU47" s="73"/>
    </row>
    <row r="48" spans="1:151" x14ac:dyDescent="0.25">
      <c r="A48" s="66"/>
      <c r="B48" s="102"/>
      <c r="C48" s="66"/>
      <c r="D48" s="66"/>
      <c r="E48" s="66"/>
      <c r="F48" s="66"/>
      <c r="G48" s="101"/>
      <c r="H48" s="66"/>
      <c r="I48" s="66"/>
      <c r="J48" s="66"/>
      <c r="K48" s="85"/>
      <c r="L48" s="66"/>
      <c r="M48" s="85"/>
      <c r="N48" s="66"/>
      <c r="O48" s="66"/>
      <c r="P48" s="66"/>
      <c r="Q48" s="66"/>
      <c r="R48" s="66"/>
      <c r="S48" s="66"/>
      <c r="T48" s="66"/>
      <c r="U48" s="66"/>
      <c r="V48" s="66"/>
      <c r="W48" s="85"/>
      <c r="X48" s="85"/>
      <c r="Y48" s="85"/>
      <c r="Z48" s="85"/>
      <c r="AA48" s="85"/>
      <c r="AB48" s="85"/>
      <c r="AC48" s="85"/>
      <c r="AD48" s="85"/>
      <c r="AE48" s="85"/>
      <c r="AF48" s="85"/>
      <c r="AG48" s="101"/>
      <c r="AH48" s="101"/>
      <c r="AI48" s="101"/>
      <c r="AJ48" s="101"/>
      <c r="AK48" s="66"/>
      <c r="AL48" s="66"/>
      <c r="AM48" s="66"/>
      <c r="AN48" s="66"/>
      <c r="AO48" s="66"/>
      <c r="AP48" s="66"/>
      <c r="AQ48" s="66"/>
      <c r="AR48" s="66"/>
      <c r="AS48" s="101"/>
      <c r="AT48" s="66"/>
      <c r="AU48" s="66"/>
      <c r="AV48" s="66"/>
      <c r="AW48" s="66"/>
      <c r="AX48" s="85"/>
      <c r="AY48" s="85"/>
      <c r="AZ48" s="66"/>
      <c r="BA48" s="66"/>
      <c r="BB48" s="66"/>
      <c r="BC48" s="66"/>
      <c r="BD48" s="66"/>
      <c r="BE48" s="66"/>
      <c r="BF48" s="66"/>
      <c r="BG48" s="66"/>
      <c r="BH48" s="66"/>
      <c r="BI48" s="85"/>
      <c r="BJ48" s="85"/>
      <c r="BK48" s="85"/>
      <c r="BL48" s="85"/>
      <c r="BM48" s="85"/>
      <c r="BN48" s="85"/>
      <c r="BO48" s="85"/>
      <c r="BP48" s="85"/>
      <c r="BQ48" s="85"/>
      <c r="BR48" s="85"/>
      <c r="BS48" s="85"/>
      <c r="BT48" s="85"/>
      <c r="BU48" s="101"/>
      <c r="BV48" s="101"/>
      <c r="BW48" s="66"/>
      <c r="BX48" s="66"/>
      <c r="BY48" s="66"/>
      <c r="BZ48" s="66"/>
      <c r="CA48" s="66"/>
      <c r="CB48" s="66"/>
      <c r="CC48" s="85"/>
      <c r="CD48" s="85"/>
      <c r="CE48" s="66"/>
      <c r="CF48" s="45"/>
      <c r="CG48" s="66"/>
      <c r="CH48" s="73"/>
      <c r="CI48" s="73"/>
      <c r="CJ48" s="73"/>
      <c r="CK48" s="73"/>
      <c r="CL48" s="73"/>
      <c r="CM48" s="73"/>
      <c r="CN48" s="73"/>
      <c r="CO48" s="74"/>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5"/>
      <c r="EN48" s="75"/>
      <c r="EO48" s="75"/>
      <c r="EP48" s="75"/>
      <c r="EQ48" s="73"/>
      <c r="ER48" s="73"/>
      <c r="ES48" s="73"/>
      <c r="ET48" s="73"/>
      <c r="EU48" s="73"/>
    </row>
    <row r="49" spans="1:151" x14ac:dyDescent="0.25">
      <c r="A49" s="66"/>
      <c r="B49" s="102"/>
      <c r="C49" s="66"/>
      <c r="D49" s="66"/>
      <c r="E49" s="66"/>
      <c r="F49" s="66"/>
      <c r="G49" s="101"/>
      <c r="H49" s="66"/>
      <c r="I49" s="66"/>
      <c r="J49" s="66"/>
      <c r="K49" s="85"/>
      <c r="L49" s="66"/>
      <c r="M49" s="85"/>
      <c r="N49" s="66"/>
      <c r="O49" s="66"/>
      <c r="P49" s="66"/>
      <c r="Q49" s="66"/>
      <c r="R49" s="66"/>
      <c r="S49" s="66"/>
      <c r="T49" s="66"/>
      <c r="U49" s="66"/>
      <c r="V49" s="66"/>
      <c r="W49" s="85"/>
      <c r="X49" s="85"/>
      <c r="Y49" s="85"/>
      <c r="Z49" s="85"/>
      <c r="AA49" s="85"/>
      <c r="AB49" s="85"/>
      <c r="AC49" s="85"/>
      <c r="AD49" s="85"/>
      <c r="AE49" s="85"/>
      <c r="AF49" s="85"/>
      <c r="AG49" s="101"/>
      <c r="AH49" s="101"/>
      <c r="AI49" s="101"/>
      <c r="AJ49" s="101"/>
      <c r="AK49" s="66"/>
      <c r="AL49" s="66"/>
      <c r="AM49" s="66"/>
      <c r="AN49" s="66"/>
      <c r="AO49" s="66"/>
      <c r="AP49" s="66"/>
      <c r="AQ49" s="66"/>
      <c r="AR49" s="66"/>
      <c r="AS49" s="101"/>
      <c r="AT49" s="66"/>
      <c r="AU49" s="66"/>
      <c r="AV49" s="66"/>
      <c r="AW49" s="66"/>
      <c r="AX49" s="85"/>
      <c r="AY49" s="85"/>
      <c r="AZ49" s="66"/>
      <c r="BA49" s="66"/>
      <c r="BB49" s="66"/>
      <c r="BC49" s="66"/>
      <c r="BD49" s="66"/>
      <c r="BE49" s="66"/>
      <c r="BF49" s="66"/>
      <c r="BG49" s="66"/>
      <c r="BH49" s="66"/>
      <c r="BI49" s="85"/>
      <c r="BJ49" s="85"/>
      <c r="BK49" s="85"/>
      <c r="BL49" s="85"/>
      <c r="BM49" s="85"/>
      <c r="BN49" s="85"/>
      <c r="BO49" s="85"/>
      <c r="BP49" s="85"/>
      <c r="BQ49" s="85"/>
      <c r="BR49" s="85"/>
      <c r="BS49" s="85"/>
      <c r="BT49" s="85"/>
      <c r="BU49" s="101"/>
      <c r="BV49" s="101"/>
      <c r="BW49" s="66"/>
      <c r="BX49" s="66"/>
      <c r="BY49" s="66"/>
      <c r="BZ49" s="66"/>
      <c r="CA49" s="66"/>
      <c r="CB49" s="66"/>
      <c r="CC49" s="85"/>
      <c r="CD49" s="85"/>
      <c r="CE49" s="66"/>
      <c r="CF49" s="45"/>
      <c r="CG49" s="66"/>
      <c r="CH49" s="73"/>
      <c r="CI49" s="73"/>
      <c r="CJ49" s="73"/>
      <c r="CK49" s="73"/>
      <c r="CL49" s="73"/>
      <c r="CM49" s="73"/>
      <c r="CN49" s="73"/>
      <c r="CO49" s="74"/>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5"/>
      <c r="EN49" s="75"/>
      <c r="EO49" s="75"/>
      <c r="EP49" s="75"/>
      <c r="EQ49" s="73"/>
      <c r="ER49" s="73"/>
      <c r="ES49" s="73"/>
      <c r="ET49" s="73"/>
      <c r="EU49" s="73"/>
    </row>
    <row r="50" spans="1:151" x14ac:dyDescent="0.25">
      <c r="A50" s="66"/>
      <c r="B50" s="102"/>
      <c r="C50" s="66"/>
      <c r="D50" s="66"/>
      <c r="E50" s="66"/>
      <c r="F50" s="66"/>
      <c r="G50" s="101"/>
      <c r="H50" s="66"/>
      <c r="I50" s="66"/>
      <c r="J50" s="66"/>
      <c r="K50" s="85"/>
      <c r="L50" s="66"/>
      <c r="M50" s="85"/>
      <c r="N50" s="66"/>
      <c r="O50" s="66"/>
      <c r="P50" s="66"/>
      <c r="Q50" s="66"/>
      <c r="R50" s="66"/>
      <c r="S50" s="66"/>
      <c r="T50" s="66"/>
      <c r="U50" s="66"/>
      <c r="V50" s="66"/>
      <c r="W50" s="85"/>
      <c r="X50" s="85"/>
      <c r="Y50" s="85"/>
      <c r="Z50" s="85"/>
      <c r="AA50" s="85"/>
      <c r="AB50" s="85"/>
      <c r="AC50" s="85"/>
      <c r="AD50" s="85"/>
      <c r="AE50" s="85"/>
      <c r="AF50" s="85"/>
      <c r="AG50" s="101"/>
      <c r="AH50" s="101"/>
      <c r="AI50" s="101"/>
      <c r="AJ50" s="101"/>
      <c r="AK50" s="66"/>
      <c r="AL50" s="66"/>
      <c r="AM50" s="66"/>
      <c r="AN50" s="66"/>
      <c r="AO50" s="66"/>
      <c r="AP50" s="66"/>
      <c r="AQ50" s="66"/>
      <c r="AR50" s="66"/>
      <c r="AS50" s="101"/>
      <c r="AT50" s="66"/>
      <c r="AU50" s="66"/>
      <c r="AV50" s="66"/>
      <c r="AW50" s="66"/>
      <c r="AX50" s="85"/>
      <c r="AY50" s="85"/>
      <c r="AZ50" s="66"/>
      <c r="BA50" s="66"/>
      <c r="BB50" s="66"/>
      <c r="BC50" s="66"/>
      <c r="BD50" s="66"/>
      <c r="BE50" s="66"/>
      <c r="BF50" s="66"/>
      <c r="BG50" s="66"/>
      <c r="BH50" s="66"/>
      <c r="BI50" s="85"/>
      <c r="BJ50" s="85"/>
      <c r="BK50" s="85"/>
      <c r="BL50" s="85"/>
      <c r="BM50" s="85"/>
      <c r="BN50" s="85"/>
      <c r="BO50" s="85"/>
      <c r="BP50" s="85"/>
      <c r="BQ50" s="85"/>
      <c r="BR50" s="85"/>
      <c r="BS50" s="85"/>
      <c r="BT50" s="85"/>
      <c r="BU50" s="101"/>
      <c r="BV50" s="101"/>
      <c r="BW50" s="66"/>
      <c r="BX50" s="66"/>
      <c r="BY50" s="66"/>
      <c r="BZ50" s="66"/>
      <c r="CA50" s="66"/>
      <c r="CB50" s="66"/>
      <c r="CC50" s="85"/>
      <c r="CD50" s="85"/>
      <c r="CE50" s="66"/>
      <c r="CF50" s="45"/>
      <c r="CG50" s="66"/>
      <c r="CH50" s="73"/>
      <c r="CI50" s="73"/>
      <c r="CJ50" s="73"/>
      <c r="CK50" s="73"/>
      <c r="CL50" s="73"/>
      <c r="CM50" s="73"/>
      <c r="CN50" s="73"/>
      <c r="CO50" s="74"/>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5"/>
      <c r="EN50" s="75"/>
      <c r="EO50" s="75"/>
      <c r="EP50" s="75"/>
      <c r="EQ50" s="73"/>
      <c r="ER50" s="73"/>
      <c r="ES50" s="73"/>
      <c r="ET50" s="73"/>
      <c r="EU50" s="73"/>
    </row>
    <row r="51" spans="1:151" x14ac:dyDescent="0.25">
      <c r="A51" s="66"/>
      <c r="B51" s="102"/>
      <c r="C51" s="66"/>
      <c r="D51" s="66"/>
      <c r="E51" s="66"/>
      <c r="F51" s="66"/>
      <c r="G51" s="101"/>
      <c r="H51" s="66"/>
      <c r="I51" s="66"/>
      <c r="J51" s="66"/>
      <c r="K51" s="85"/>
      <c r="L51" s="66"/>
      <c r="M51" s="85"/>
      <c r="N51" s="66"/>
      <c r="O51" s="66"/>
      <c r="P51" s="66"/>
      <c r="Q51" s="66"/>
      <c r="R51" s="66"/>
      <c r="S51" s="66"/>
      <c r="T51" s="66"/>
      <c r="U51" s="66"/>
      <c r="V51" s="66"/>
      <c r="W51" s="85"/>
      <c r="X51" s="85"/>
      <c r="Y51" s="85"/>
      <c r="Z51" s="85"/>
      <c r="AA51" s="85"/>
      <c r="AB51" s="85"/>
      <c r="AC51" s="85"/>
      <c r="AD51" s="85"/>
      <c r="AE51" s="85"/>
      <c r="AF51" s="85"/>
      <c r="AG51" s="101"/>
      <c r="AH51" s="101"/>
      <c r="AI51" s="101"/>
      <c r="AJ51" s="101"/>
      <c r="AK51" s="66"/>
      <c r="AL51" s="66"/>
      <c r="AM51" s="66"/>
      <c r="AN51" s="66"/>
      <c r="AO51" s="66"/>
      <c r="AP51" s="66"/>
      <c r="AQ51" s="66"/>
      <c r="AR51" s="66"/>
      <c r="AS51" s="101"/>
      <c r="AT51" s="66"/>
      <c r="AU51" s="66"/>
      <c r="AV51" s="66"/>
      <c r="AW51" s="66"/>
      <c r="AX51" s="85"/>
      <c r="AY51" s="85"/>
      <c r="AZ51" s="66"/>
      <c r="BA51" s="66"/>
      <c r="BB51" s="66"/>
      <c r="BC51" s="66"/>
      <c r="BD51" s="66"/>
      <c r="BE51" s="66"/>
      <c r="BF51" s="66"/>
      <c r="BG51" s="66"/>
      <c r="BH51" s="66"/>
      <c r="BI51" s="85"/>
      <c r="BJ51" s="85"/>
      <c r="BK51" s="85"/>
      <c r="BL51" s="85"/>
      <c r="BM51" s="85"/>
      <c r="BN51" s="85"/>
      <c r="BO51" s="85"/>
      <c r="BP51" s="85"/>
      <c r="BQ51" s="85"/>
      <c r="BR51" s="85"/>
      <c r="BS51" s="85"/>
      <c r="BT51" s="85"/>
      <c r="BU51" s="101"/>
      <c r="BV51" s="101"/>
      <c r="BW51" s="66"/>
      <c r="BX51" s="66"/>
      <c r="BY51" s="66"/>
      <c r="BZ51" s="66"/>
      <c r="CA51" s="66"/>
      <c r="CB51" s="66"/>
      <c r="CC51" s="85"/>
      <c r="CD51" s="85"/>
      <c r="CE51" s="66"/>
      <c r="CF51" s="45"/>
      <c r="CG51" s="66"/>
      <c r="CH51" s="73"/>
      <c r="CI51" s="73"/>
      <c r="CJ51" s="73"/>
      <c r="CK51" s="73"/>
      <c r="CL51" s="73"/>
      <c r="CM51" s="73"/>
      <c r="CN51" s="73"/>
      <c r="CO51" s="74"/>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5"/>
      <c r="EN51" s="75"/>
      <c r="EO51" s="75"/>
      <c r="EP51" s="75"/>
      <c r="EQ51" s="73"/>
      <c r="ER51" s="73"/>
      <c r="ES51" s="73"/>
      <c r="ET51" s="73"/>
      <c r="EU51" s="73"/>
    </row>
    <row r="52" spans="1:151" x14ac:dyDescent="0.25">
      <c r="A52" s="66"/>
      <c r="B52" s="102"/>
      <c r="C52" s="66"/>
      <c r="D52" s="66"/>
      <c r="E52" s="66"/>
      <c r="F52" s="66"/>
      <c r="G52" s="101"/>
      <c r="H52" s="66"/>
      <c r="I52" s="66"/>
      <c r="J52" s="66"/>
      <c r="K52" s="85"/>
      <c r="L52" s="66"/>
      <c r="M52" s="85"/>
      <c r="N52" s="66"/>
      <c r="O52" s="66"/>
      <c r="P52" s="66"/>
      <c r="Q52" s="66"/>
      <c r="R52" s="66"/>
      <c r="S52" s="66"/>
      <c r="T52" s="66"/>
      <c r="U52" s="66"/>
      <c r="V52" s="66"/>
      <c r="W52" s="85"/>
      <c r="X52" s="85"/>
      <c r="Y52" s="85"/>
      <c r="Z52" s="85"/>
      <c r="AA52" s="85"/>
      <c r="AB52" s="85"/>
      <c r="AC52" s="85"/>
      <c r="AD52" s="85"/>
      <c r="AE52" s="85"/>
      <c r="AF52" s="85"/>
      <c r="AG52" s="101"/>
      <c r="AH52" s="101"/>
      <c r="AI52" s="101"/>
      <c r="AJ52" s="101"/>
      <c r="AK52" s="66"/>
      <c r="AL52" s="66"/>
      <c r="AM52" s="66"/>
      <c r="AN52" s="66"/>
      <c r="AO52" s="66"/>
      <c r="AP52" s="66"/>
      <c r="AQ52" s="66"/>
      <c r="AR52" s="66"/>
      <c r="AS52" s="101"/>
      <c r="AT52" s="66"/>
      <c r="AU52" s="66"/>
      <c r="AV52" s="66"/>
      <c r="AW52" s="66"/>
      <c r="AX52" s="85"/>
      <c r="AY52" s="85"/>
      <c r="AZ52" s="66"/>
      <c r="BA52" s="66"/>
      <c r="BB52" s="66"/>
      <c r="BC52" s="66"/>
      <c r="BD52" s="66"/>
      <c r="BE52" s="66"/>
      <c r="BF52" s="66"/>
      <c r="BG52" s="66"/>
      <c r="BH52" s="66"/>
      <c r="BI52" s="85"/>
      <c r="BJ52" s="85"/>
      <c r="BK52" s="85"/>
      <c r="BL52" s="85"/>
      <c r="BM52" s="85"/>
      <c r="BN52" s="85"/>
      <c r="BO52" s="85"/>
      <c r="BP52" s="85"/>
      <c r="BQ52" s="85"/>
      <c r="BR52" s="85"/>
      <c r="BS52" s="85"/>
      <c r="BT52" s="85"/>
      <c r="BU52" s="101"/>
      <c r="BV52" s="101"/>
      <c r="BW52" s="66"/>
      <c r="BX52" s="66"/>
      <c r="BY52" s="66"/>
      <c r="BZ52" s="66"/>
      <c r="CA52" s="66"/>
      <c r="CB52" s="66"/>
      <c r="CC52" s="85"/>
      <c r="CD52" s="85"/>
      <c r="CE52" s="66"/>
      <c r="CF52" s="45"/>
      <c r="CG52" s="66"/>
      <c r="CH52" s="73"/>
      <c r="CI52" s="73"/>
      <c r="CJ52" s="73"/>
      <c r="CK52" s="73"/>
      <c r="CL52" s="73"/>
      <c r="CM52" s="73"/>
      <c r="CN52" s="73"/>
      <c r="CO52" s="74"/>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5"/>
      <c r="EN52" s="75"/>
      <c r="EO52" s="75"/>
      <c r="EP52" s="75"/>
      <c r="EQ52" s="73"/>
      <c r="ER52" s="73"/>
      <c r="ES52" s="73"/>
      <c r="ET52" s="73"/>
      <c r="EU52" s="73"/>
    </row>
    <row r="53" spans="1:151" x14ac:dyDescent="0.25">
      <c r="A53" s="66"/>
      <c r="B53" s="102"/>
      <c r="C53" s="66"/>
      <c r="D53" s="66"/>
      <c r="E53" s="66"/>
      <c r="F53" s="66"/>
      <c r="G53" s="101"/>
      <c r="H53" s="66"/>
      <c r="I53" s="66"/>
      <c r="J53" s="66"/>
      <c r="K53" s="85"/>
      <c r="L53" s="66"/>
      <c r="M53" s="85"/>
      <c r="N53" s="66"/>
      <c r="O53" s="66"/>
      <c r="P53" s="66"/>
      <c r="Q53" s="66"/>
      <c r="R53" s="66"/>
      <c r="S53" s="66"/>
      <c r="T53" s="66"/>
      <c r="U53" s="66"/>
      <c r="V53" s="66"/>
      <c r="W53" s="85"/>
      <c r="X53" s="85"/>
      <c r="Y53" s="85"/>
      <c r="Z53" s="85"/>
      <c r="AA53" s="85"/>
      <c r="AB53" s="85"/>
      <c r="AC53" s="85"/>
      <c r="AD53" s="85"/>
      <c r="AE53" s="85"/>
      <c r="AF53" s="85"/>
      <c r="AG53" s="101"/>
      <c r="AH53" s="101"/>
      <c r="AI53" s="101"/>
      <c r="AJ53" s="101"/>
      <c r="AK53" s="66"/>
      <c r="AL53" s="66"/>
      <c r="AM53" s="66"/>
      <c r="AN53" s="66"/>
      <c r="AO53" s="66"/>
      <c r="AP53" s="66"/>
      <c r="AQ53" s="66"/>
      <c r="AR53" s="66"/>
      <c r="AS53" s="101"/>
      <c r="AT53" s="66"/>
      <c r="AU53" s="66"/>
      <c r="AV53" s="66"/>
      <c r="AW53" s="66"/>
      <c r="AX53" s="85"/>
      <c r="AY53" s="85"/>
      <c r="AZ53" s="66"/>
      <c r="BA53" s="66"/>
      <c r="BB53" s="66"/>
      <c r="BC53" s="66"/>
      <c r="BD53" s="66"/>
      <c r="BE53" s="66"/>
      <c r="BF53" s="66"/>
      <c r="BG53" s="66"/>
      <c r="BH53" s="66"/>
      <c r="BI53" s="85"/>
      <c r="BJ53" s="85"/>
      <c r="BK53" s="85"/>
      <c r="BL53" s="85"/>
      <c r="BM53" s="85"/>
      <c r="BN53" s="85"/>
      <c r="BO53" s="85"/>
      <c r="BP53" s="85"/>
      <c r="BQ53" s="85"/>
      <c r="BR53" s="85"/>
      <c r="BS53" s="85"/>
      <c r="BT53" s="85"/>
      <c r="BU53" s="101"/>
      <c r="BV53" s="101"/>
      <c r="BW53" s="66"/>
      <c r="BX53" s="66"/>
      <c r="BY53" s="66"/>
      <c r="BZ53" s="66"/>
      <c r="CA53" s="66"/>
      <c r="CB53" s="66"/>
      <c r="CC53" s="85"/>
      <c r="CD53" s="85"/>
      <c r="CE53" s="66"/>
      <c r="CF53" s="45"/>
      <c r="CG53" s="66"/>
      <c r="CH53" s="73"/>
      <c r="CI53" s="73"/>
      <c r="CJ53" s="73"/>
      <c r="CK53" s="73"/>
      <c r="CL53" s="73"/>
      <c r="CM53" s="73"/>
      <c r="CN53" s="73"/>
      <c r="CO53" s="74"/>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5"/>
      <c r="EN53" s="75"/>
      <c r="EO53" s="75"/>
      <c r="EP53" s="75"/>
      <c r="EQ53" s="73"/>
      <c r="ER53" s="73"/>
      <c r="ES53" s="73"/>
      <c r="ET53" s="73"/>
      <c r="EU53" s="73"/>
    </row>
    <row r="54" spans="1:151" x14ac:dyDescent="0.25">
      <c r="A54" s="66"/>
      <c r="B54" s="102"/>
      <c r="C54" s="66"/>
      <c r="D54" s="66"/>
      <c r="E54" s="66"/>
      <c r="F54" s="66"/>
      <c r="G54" s="101"/>
      <c r="H54" s="66"/>
      <c r="I54" s="66"/>
      <c r="J54" s="66"/>
      <c r="K54" s="85"/>
      <c r="L54" s="66"/>
      <c r="M54" s="85"/>
      <c r="N54" s="66"/>
      <c r="O54" s="66"/>
      <c r="P54" s="66"/>
      <c r="Q54" s="66"/>
      <c r="R54" s="66"/>
      <c r="S54" s="66"/>
      <c r="T54" s="66"/>
      <c r="U54" s="66"/>
      <c r="V54" s="66"/>
      <c r="W54" s="85"/>
      <c r="X54" s="85"/>
      <c r="Y54" s="85"/>
      <c r="Z54" s="85"/>
      <c r="AA54" s="85"/>
      <c r="AB54" s="85"/>
      <c r="AC54" s="85"/>
      <c r="AD54" s="85"/>
      <c r="AE54" s="85"/>
      <c r="AF54" s="85"/>
      <c r="AG54" s="101"/>
      <c r="AH54" s="101"/>
      <c r="AI54" s="101"/>
      <c r="AJ54" s="101"/>
      <c r="AK54" s="66"/>
      <c r="AL54" s="66"/>
      <c r="AM54" s="66"/>
      <c r="AN54" s="66"/>
      <c r="AO54" s="66"/>
      <c r="AP54" s="66"/>
      <c r="AQ54" s="66"/>
      <c r="AR54" s="66"/>
      <c r="AS54" s="101"/>
      <c r="AT54" s="66"/>
      <c r="AU54" s="66"/>
      <c r="AV54" s="66"/>
      <c r="AW54" s="66"/>
      <c r="AX54" s="85"/>
      <c r="AY54" s="85"/>
      <c r="AZ54" s="66"/>
      <c r="BA54" s="66"/>
      <c r="BB54" s="66"/>
      <c r="BC54" s="66"/>
      <c r="BD54" s="66"/>
      <c r="BE54" s="66"/>
      <c r="BF54" s="66"/>
      <c r="BG54" s="66"/>
      <c r="BH54" s="66"/>
      <c r="BI54" s="85"/>
      <c r="BJ54" s="85"/>
      <c r="BK54" s="85"/>
      <c r="BL54" s="85"/>
      <c r="BM54" s="85"/>
      <c r="BN54" s="85"/>
      <c r="BO54" s="85"/>
      <c r="BP54" s="85"/>
      <c r="BQ54" s="85"/>
      <c r="BR54" s="85"/>
      <c r="BS54" s="85"/>
      <c r="BT54" s="85"/>
      <c r="BU54" s="101"/>
      <c r="BV54" s="101"/>
      <c r="BW54" s="66"/>
      <c r="BX54" s="66"/>
      <c r="BY54" s="66"/>
      <c r="BZ54" s="66"/>
      <c r="CA54" s="66"/>
      <c r="CB54" s="66"/>
      <c r="CC54" s="85"/>
      <c r="CD54" s="85"/>
      <c r="CE54" s="66"/>
      <c r="CF54" s="45"/>
      <c r="CG54" s="66"/>
      <c r="CH54" s="73"/>
      <c r="CI54" s="73"/>
      <c r="CJ54" s="73"/>
      <c r="CK54" s="73"/>
      <c r="CL54" s="73"/>
      <c r="CM54" s="73"/>
      <c r="CN54" s="73"/>
      <c r="CO54" s="74"/>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5"/>
      <c r="EN54" s="75"/>
      <c r="EO54" s="75"/>
      <c r="EP54" s="75"/>
      <c r="EQ54" s="73"/>
      <c r="ER54" s="73"/>
      <c r="ES54" s="73"/>
      <c r="ET54" s="73"/>
      <c r="EU54" s="73"/>
    </row>
    <row r="55" spans="1:151" x14ac:dyDescent="0.25">
      <c r="A55" s="66"/>
      <c r="B55" s="102"/>
      <c r="C55" s="66"/>
      <c r="D55" s="66"/>
      <c r="E55" s="66"/>
      <c r="F55" s="66"/>
      <c r="G55" s="101"/>
      <c r="H55" s="66"/>
      <c r="I55" s="66"/>
      <c r="J55" s="66"/>
      <c r="K55" s="85"/>
      <c r="L55" s="66"/>
      <c r="M55" s="85"/>
      <c r="N55" s="66"/>
      <c r="O55" s="66"/>
      <c r="P55" s="66"/>
      <c r="Q55" s="66"/>
      <c r="R55" s="66"/>
      <c r="S55" s="66"/>
      <c r="T55" s="66"/>
      <c r="U55" s="66"/>
      <c r="V55" s="66"/>
      <c r="W55" s="85"/>
      <c r="X55" s="85"/>
      <c r="Y55" s="85"/>
      <c r="Z55" s="85"/>
      <c r="AA55" s="85"/>
      <c r="AB55" s="85"/>
      <c r="AC55" s="85"/>
      <c r="AD55" s="85"/>
      <c r="AE55" s="85"/>
      <c r="AF55" s="85"/>
      <c r="AG55" s="101"/>
      <c r="AH55" s="101"/>
      <c r="AI55" s="101"/>
      <c r="AJ55" s="101"/>
      <c r="AK55" s="66"/>
      <c r="AL55" s="66"/>
      <c r="AM55" s="66"/>
      <c r="AN55" s="66"/>
      <c r="AO55" s="66"/>
      <c r="AP55" s="66"/>
      <c r="AQ55" s="66"/>
      <c r="AR55" s="66"/>
      <c r="AS55" s="101"/>
      <c r="AT55" s="66"/>
      <c r="AU55" s="66"/>
      <c r="AV55" s="66"/>
      <c r="AW55" s="66"/>
      <c r="AX55" s="85"/>
      <c r="AY55" s="85"/>
      <c r="AZ55" s="66"/>
      <c r="BA55" s="66"/>
      <c r="BB55" s="66"/>
      <c r="BC55" s="66"/>
      <c r="BD55" s="66"/>
      <c r="BE55" s="66"/>
      <c r="BF55" s="66"/>
      <c r="BG55" s="66"/>
      <c r="BH55" s="66"/>
      <c r="BI55" s="85"/>
      <c r="BJ55" s="85"/>
      <c r="BK55" s="85"/>
      <c r="BL55" s="85"/>
      <c r="BM55" s="85"/>
      <c r="BN55" s="85"/>
      <c r="BO55" s="85"/>
      <c r="BP55" s="85"/>
      <c r="BQ55" s="85"/>
      <c r="BR55" s="85"/>
      <c r="BS55" s="85"/>
      <c r="BT55" s="85"/>
      <c r="BU55" s="101"/>
      <c r="BV55" s="101"/>
      <c r="BW55" s="66"/>
      <c r="BX55" s="66"/>
      <c r="BY55" s="66"/>
      <c r="BZ55" s="66"/>
      <c r="CA55" s="66"/>
      <c r="CB55" s="66"/>
      <c r="CC55" s="85"/>
      <c r="CD55" s="85"/>
      <c r="CE55" s="66"/>
      <c r="CF55" s="45"/>
      <c r="CG55" s="66"/>
      <c r="CH55" s="73"/>
      <c r="CI55" s="73"/>
      <c r="CJ55" s="73"/>
      <c r="CK55" s="73"/>
      <c r="CL55" s="73"/>
      <c r="CM55" s="73"/>
      <c r="CN55" s="73"/>
      <c r="CO55" s="74"/>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5"/>
      <c r="EN55" s="75"/>
      <c r="EO55" s="75"/>
      <c r="EP55" s="75"/>
      <c r="EQ55" s="73"/>
      <c r="ER55" s="73"/>
      <c r="ES55" s="73"/>
      <c r="ET55" s="73"/>
      <c r="EU55" s="73"/>
    </row>
    <row r="56" spans="1:151" x14ac:dyDescent="0.25">
      <c r="A56" s="66"/>
      <c r="B56" s="102"/>
      <c r="C56" s="66"/>
      <c r="D56" s="66"/>
      <c r="E56" s="66"/>
      <c r="F56" s="66"/>
      <c r="G56" s="101"/>
      <c r="H56" s="66"/>
      <c r="I56" s="66"/>
      <c r="J56" s="66"/>
      <c r="K56" s="85"/>
      <c r="L56" s="102"/>
      <c r="M56" s="102"/>
      <c r="N56" s="102"/>
      <c r="O56" s="102"/>
      <c r="P56" s="102"/>
      <c r="Q56" s="102"/>
      <c r="R56" s="102"/>
      <c r="S56" s="66"/>
      <c r="T56" s="66"/>
      <c r="U56" s="66"/>
      <c r="V56" s="66"/>
      <c r="W56" s="85"/>
      <c r="X56" s="85"/>
      <c r="Y56" s="85"/>
      <c r="Z56" s="85"/>
      <c r="AA56" s="85"/>
      <c r="AB56" s="85"/>
      <c r="AC56" s="85"/>
      <c r="AD56" s="85"/>
      <c r="AE56" s="85"/>
      <c r="AF56" s="85"/>
      <c r="AG56" s="101"/>
      <c r="AH56" s="101"/>
      <c r="AI56" s="101"/>
      <c r="AJ56" s="101"/>
      <c r="AK56" s="66"/>
      <c r="AL56" s="66"/>
      <c r="AM56" s="66"/>
      <c r="AN56" s="66"/>
      <c r="AO56" s="66"/>
      <c r="AP56" s="66"/>
      <c r="AQ56" s="66"/>
      <c r="AR56" s="66"/>
      <c r="AS56" s="101"/>
      <c r="AT56" s="66"/>
      <c r="AU56" s="66"/>
      <c r="AV56" s="66"/>
      <c r="AW56" s="66"/>
      <c r="AX56" s="85"/>
      <c r="AY56" s="85"/>
      <c r="AZ56" s="66"/>
      <c r="BA56" s="66"/>
      <c r="BB56" s="66"/>
      <c r="BC56" s="66"/>
      <c r="BD56" s="66"/>
      <c r="BE56" s="66"/>
      <c r="BF56" s="66"/>
      <c r="BG56" s="66"/>
      <c r="BH56" s="66"/>
      <c r="BI56" s="85"/>
      <c r="BJ56" s="85"/>
      <c r="BK56" s="85"/>
      <c r="BL56" s="85"/>
      <c r="BM56" s="85"/>
      <c r="BN56" s="85"/>
      <c r="BO56" s="85"/>
      <c r="BP56" s="85"/>
      <c r="BQ56" s="85"/>
      <c r="BR56" s="85"/>
      <c r="BS56" s="85"/>
      <c r="BT56" s="85"/>
      <c r="BU56" s="101"/>
      <c r="BV56" s="101"/>
      <c r="BW56" s="66"/>
      <c r="BX56" s="66"/>
      <c r="BY56" s="66"/>
      <c r="BZ56" s="66"/>
      <c r="CA56" s="66"/>
      <c r="CB56" s="66"/>
      <c r="CC56" s="85"/>
      <c r="CD56" s="85"/>
      <c r="CE56" s="66"/>
      <c r="CF56" s="45"/>
      <c r="CG56" s="66"/>
      <c r="CH56" s="73"/>
      <c r="CI56" s="73"/>
      <c r="CJ56" s="73"/>
      <c r="CK56" s="73"/>
      <c r="CL56" s="73"/>
      <c r="CM56" s="73"/>
      <c r="CN56" s="73"/>
      <c r="CO56" s="74"/>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5"/>
      <c r="EN56" s="75"/>
      <c r="EO56" s="75"/>
      <c r="EP56" s="75"/>
      <c r="EQ56" s="73"/>
      <c r="ER56" s="73"/>
      <c r="ES56" s="73"/>
      <c r="ET56" s="73"/>
      <c r="EU56" s="73"/>
    </row>
    <row r="57" spans="1:151" x14ac:dyDescent="0.25">
      <c r="A57" s="66"/>
      <c r="B57" s="102"/>
      <c r="C57" s="66"/>
      <c r="D57" s="66"/>
      <c r="E57" s="66"/>
      <c r="F57" s="66"/>
      <c r="G57" s="101"/>
      <c r="H57" s="66"/>
      <c r="I57" s="66"/>
      <c r="J57" s="66"/>
      <c r="K57" s="85"/>
      <c r="L57" s="66"/>
      <c r="M57" s="85"/>
      <c r="N57" s="66"/>
      <c r="O57" s="66"/>
      <c r="P57" s="66"/>
      <c r="Q57" s="66"/>
      <c r="R57" s="66"/>
      <c r="S57" s="66"/>
      <c r="T57" s="66"/>
      <c r="U57" s="66"/>
      <c r="V57" s="66"/>
      <c r="W57" s="85"/>
      <c r="X57" s="85"/>
      <c r="Y57" s="85"/>
      <c r="Z57" s="85"/>
      <c r="AA57" s="85"/>
      <c r="AB57" s="85"/>
      <c r="AC57" s="85"/>
      <c r="AD57" s="85"/>
      <c r="AE57" s="85"/>
      <c r="AF57" s="85"/>
      <c r="AG57" s="101"/>
      <c r="AH57" s="101"/>
      <c r="AI57" s="101"/>
      <c r="AJ57" s="101"/>
      <c r="AK57" s="66"/>
      <c r="AL57" s="66"/>
      <c r="AM57" s="66"/>
      <c r="AN57" s="66"/>
      <c r="AO57" s="66"/>
      <c r="AP57" s="66"/>
      <c r="AQ57" s="66"/>
      <c r="AR57" s="66"/>
      <c r="AS57" s="101"/>
      <c r="AT57" s="66"/>
      <c r="AU57" s="66"/>
      <c r="AV57" s="66"/>
      <c r="AW57" s="66"/>
      <c r="AX57" s="85"/>
      <c r="AY57" s="85"/>
      <c r="AZ57" s="66"/>
      <c r="BA57" s="66"/>
      <c r="BB57" s="66"/>
      <c r="BC57" s="66"/>
      <c r="BD57" s="66"/>
      <c r="BE57" s="66"/>
      <c r="BF57" s="66"/>
      <c r="BG57" s="66"/>
      <c r="BH57" s="66"/>
      <c r="BI57" s="85"/>
      <c r="BJ57" s="85"/>
      <c r="BK57" s="85"/>
      <c r="BL57" s="85"/>
      <c r="BM57" s="85"/>
      <c r="BN57" s="85"/>
      <c r="BO57" s="85"/>
      <c r="BP57" s="85"/>
      <c r="BQ57" s="85"/>
      <c r="BR57" s="85"/>
      <c r="BS57" s="85"/>
      <c r="BT57" s="85"/>
      <c r="BU57" s="101"/>
      <c r="BV57" s="101"/>
      <c r="BW57" s="66"/>
      <c r="BX57" s="66"/>
      <c r="BY57" s="66"/>
      <c r="BZ57" s="66"/>
      <c r="CA57" s="66"/>
      <c r="CB57" s="66"/>
      <c r="CC57" s="85"/>
      <c r="CD57" s="85"/>
      <c r="CE57" s="66"/>
      <c r="CF57" s="45"/>
      <c r="CG57" s="66"/>
      <c r="CH57" s="73"/>
      <c r="CI57" s="73"/>
      <c r="CJ57" s="73"/>
      <c r="CK57" s="73"/>
      <c r="CL57" s="73"/>
      <c r="CM57" s="73"/>
      <c r="CN57" s="73"/>
      <c r="CO57" s="74"/>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5"/>
      <c r="EN57" s="75"/>
      <c r="EO57" s="75"/>
      <c r="EP57" s="75"/>
      <c r="EQ57" s="73"/>
      <c r="ER57" s="73"/>
      <c r="ES57" s="73"/>
      <c r="ET57" s="73"/>
      <c r="EU57" s="73"/>
    </row>
    <row r="58" spans="1:151" x14ac:dyDescent="0.25">
      <c r="A58" s="66"/>
      <c r="B58" s="102"/>
      <c r="C58" s="66"/>
      <c r="D58" s="66"/>
      <c r="E58" s="66"/>
      <c r="F58" s="66"/>
      <c r="G58" s="101"/>
      <c r="H58" s="66"/>
      <c r="I58" s="66"/>
      <c r="J58" s="66"/>
      <c r="K58" s="85"/>
      <c r="L58" s="66"/>
      <c r="M58" s="85"/>
      <c r="N58" s="66"/>
      <c r="O58" s="66"/>
      <c r="P58" s="66"/>
      <c r="Q58" s="66"/>
      <c r="R58" s="66"/>
      <c r="S58" s="66"/>
      <c r="T58" s="66"/>
      <c r="U58" s="66"/>
      <c r="V58" s="66"/>
      <c r="W58" s="85"/>
      <c r="X58" s="85"/>
      <c r="Y58" s="85"/>
      <c r="Z58" s="85"/>
      <c r="AA58" s="85"/>
      <c r="AB58" s="85"/>
      <c r="AC58" s="85"/>
      <c r="AD58" s="85"/>
      <c r="AE58" s="85"/>
      <c r="AF58" s="85"/>
      <c r="AG58" s="101"/>
      <c r="AH58" s="101"/>
      <c r="AI58" s="101"/>
      <c r="AJ58" s="101"/>
      <c r="AK58" s="66"/>
      <c r="AL58" s="66"/>
      <c r="AM58" s="66"/>
      <c r="AN58" s="66"/>
      <c r="AO58" s="66"/>
      <c r="AP58" s="66"/>
      <c r="AQ58" s="66"/>
      <c r="AR58" s="66"/>
      <c r="AS58" s="101"/>
      <c r="AT58" s="66"/>
      <c r="AU58" s="66"/>
      <c r="AV58" s="66"/>
      <c r="AW58" s="66"/>
      <c r="AX58" s="85"/>
      <c r="AY58" s="85"/>
      <c r="AZ58" s="66"/>
      <c r="BA58" s="66"/>
      <c r="BB58" s="66"/>
      <c r="BC58" s="66"/>
      <c r="BD58" s="66"/>
      <c r="BE58" s="66"/>
      <c r="BF58" s="66"/>
      <c r="BG58" s="66"/>
      <c r="BH58" s="66"/>
      <c r="BI58" s="85"/>
      <c r="BJ58" s="85"/>
      <c r="BK58" s="85"/>
      <c r="BL58" s="85"/>
      <c r="BM58" s="85"/>
      <c r="BN58" s="85"/>
      <c r="BO58" s="85"/>
      <c r="BP58" s="85"/>
      <c r="BQ58" s="85"/>
      <c r="BR58" s="85"/>
      <c r="BS58" s="85"/>
      <c r="BT58" s="85"/>
      <c r="BU58" s="101"/>
      <c r="BV58" s="101"/>
      <c r="BW58" s="66"/>
      <c r="BX58" s="66"/>
      <c r="BY58" s="66"/>
      <c r="BZ58" s="66"/>
      <c r="CA58" s="66"/>
      <c r="CB58" s="66"/>
      <c r="CC58" s="85"/>
      <c r="CD58" s="85"/>
      <c r="CE58" s="66"/>
      <c r="CF58" s="45"/>
      <c r="CG58" s="66"/>
      <c r="CH58" s="73"/>
      <c r="CI58" s="73"/>
      <c r="CJ58" s="73"/>
      <c r="CK58" s="73"/>
      <c r="CL58" s="73"/>
      <c r="CM58" s="73"/>
      <c r="CN58" s="73"/>
      <c r="CO58" s="74"/>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5"/>
      <c r="EN58" s="75"/>
      <c r="EO58" s="75"/>
      <c r="EP58" s="75"/>
      <c r="EQ58" s="73"/>
      <c r="ER58" s="73"/>
      <c r="ES58" s="73"/>
      <c r="ET58" s="73"/>
      <c r="EU58" s="73"/>
    </row>
    <row r="59" spans="1:151" x14ac:dyDescent="0.25">
      <c r="A59" s="66"/>
      <c r="B59" s="102"/>
      <c r="C59" s="66"/>
      <c r="D59" s="66"/>
      <c r="E59" s="66"/>
      <c r="F59" s="66"/>
      <c r="G59" s="101"/>
      <c r="H59" s="66"/>
      <c r="I59" s="66"/>
      <c r="J59" s="66"/>
      <c r="K59" s="85"/>
      <c r="L59" s="66"/>
      <c r="M59" s="85"/>
      <c r="N59" s="66"/>
      <c r="O59" s="66"/>
      <c r="P59" s="66"/>
      <c r="Q59" s="66"/>
      <c r="R59" s="66"/>
      <c r="S59" s="66"/>
      <c r="T59" s="66"/>
      <c r="U59" s="66"/>
      <c r="V59" s="66"/>
      <c r="W59" s="85"/>
      <c r="X59" s="85"/>
      <c r="Y59" s="85"/>
      <c r="Z59" s="85"/>
      <c r="AA59" s="85"/>
      <c r="AB59" s="85"/>
      <c r="AC59" s="85"/>
      <c r="AD59" s="85"/>
      <c r="AE59" s="85"/>
      <c r="AF59" s="85"/>
      <c r="AG59" s="101"/>
      <c r="AH59" s="101"/>
      <c r="AI59" s="101"/>
      <c r="AJ59" s="101"/>
      <c r="AK59" s="66"/>
      <c r="AL59" s="66"/>
      <c r="AM59" s="66"/>
      <c r="AN59" s="66"/>
      <c r="AO59" s="66"/>
      <c r="AP59" s="66"/>
      <c r="AQ59" s="66"/>
      <c r="AR59" s="66"/>
      <c r="AS59" s="101"/>
      <c r="AT59" s="66"/>
      <c r="AU59" s="66"/>
      <c r="AV59" s="66"/>
      <c r="AW59" s="66"/>
      <c r="AX59" s="85"/>
      <c r="AY59" s="17"/>
      <c r="AZ59" s="18"/>
      <c r="BA59" s="17"/>
      <c r="BB59" s="17"/>
      <c r="BC59" s="66"/>
      <c r="BD59" s="66"/>
      <c r="BE59" s="66"/>
      <c r="BF59" s="66"/>
      <c r="BG59" s="66"/>
      <c r="BH59" s="66"/>
      <c r="BI59" s="85"/>
      <c r="BJ59" s="85"/>
      <c r="BK59" s="85"/>
      <c r="BL59" s="85"/>
      <c r="BM59" s="85"/>
      <c r="BN59" s="85"/>
      <c r="BO59" s="85"/>
      <c r="BP59" s="85"/>
      <c r="BQ59" s="85"/>
      <c r="BR59" s="85"/>
      <c r="BS59" s="85"/>
      <c r="BT59" s="85"/>
      <c r="BU59" s="101"/>
      <c r="BV59" s="101"/>
      <c r="BW59" s="66"/>
      <c r="BX59" s="66"/>
      <c r="BY59" s="66"/>
      <c r="BZ59" s="66"/>
      <c r="CA59" s="66"/>
      <c r="CB59" s="66"/>
      <c r="CC59" s="85"/>
      <c r="CD59" s="85"/>
      <c r="CE59" s="66"/>
      <c r="CF59" s="45"/>
      <c r="CG59" s="66"/>
      <c r="CH59" s="73"/>
      <c r="CI59" s="73"/>
      <c r="CJ59" s="73"/>
      <c r="CK59" s="73"/>
      <c r="CL59" s="73"/>
      <c r="CM59" s="73"/>
      <c r="CN59" s="73"/>
      <c r="CO59" s="74"/>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5"/>
      <c r="EN59" s="75"/>
      <c r="EO59" s="75"/>
      <c r="EP59" s="75"/>
      <c r="EQ59" s="73"/>
      <c r="ER59" s="73"/>
      <c r="ES59" s="73"/>
      <c r="ET59" s="73"/>
      <c r="EU59" s="73"/>
    </row>
    <row r="60" spans="1:151" x14ac:dyDescent="0.25">
      <c r="A60" s="66"/>
      <c r="B60" s="102"/>
      <c r="C60" s="66"/>
      <c r="D60" s="66"/>
      <c r="E60" s="66"/>
      <c r="F60" s="66"/>
      <c r="G60" s="101"/>
      <c r="H60" s="66"/>
      <c r="I60" s="66"/>
      <c r="J60" s="66"/>
      <c r="K60" s="85"/>
      <c r="L60" s="66"/>
      <c r="M60" s="85"/>
      <c r="N60" s="66"/>
      <c r="O60" s="66"/>
      <c r="P60" s="66"/>
      <c r="Q60" s="66"/>
      <c r="R60" s="66"/>
      <c r="S60" s="66"/>
      <c r="T60" s="66"/>
      <c r="U60" s="66"/>
      <c r="V60" s="66"/>
      <c r="W60" s="85"/>
      <c r="X60" s="85"/>
      <c r="Y60" s="85"/>
      <c r="Z60" s="85"/>
      <c r="AA60" s="85"/>
      <c r="AB60" s="85"/>
      <c r="AC60" s="85"/>
      <c r="AD60" s="85"/>
      <c r="AE60" s="85"/>
      <c r="AF60" s="85"/>
      <c r="AG60" s="101"/>
      <c r="AH60" s="101"/>
      <c r="AI60" s="101"/>
      <c r="AJ60" s="101"/>
      <c r="AK60" s="66"/>
      <c r="AL60" s="66"/>
      <c r="AM60" s="66"/>
      <c r="AN60" s="66"/>
      <c r="AO60" s="66"/>
      <c r="AP60" s="66"/>
      <c r="AQ60" s="66"/>
      <c r="AR60" s="66"/>
      <c r="AS60" s="101"/>
      <c r="AT60" s="66"/>
      <c r="AU60" s="66"/>
      <c r="AV60" s="66"/>
      <c r="AW60" s="66"/>
      <c r="AX60" s="85"/>
      <c r="AY60" s="17"/>
      <c r="AZ60" s="18"/>
      <c r="BA60" s="17"/>
      <c r="BB60" s="17"/>
      <c r="BC60" s="66"/>
      <c r="BD60" s="66"/>
      <c r="BE60" s="66"/>
      <c r="BF60" s="66"/>
      <c r="BG60" s="66"/>
      <c r="BH60" s="66"/>
      <c r="BI60" s="85"/>
      <c r="BJ60" s="85"/>
      <c r="BK60" s="85"/>
      <c r="BL60" s="85"/>
      <c r="BM60" s="85"/>
      <c r="BN60" s="85"/>
      <c r="BO60" s="85"/>
      <c r="BP60" s="85"/>
      <c r="BQ60" s="85"/>
      <c r="BR60" s="85"/>
      <c r="BS60" s="85"/>
      <c r="BT60" s="85"/>
      <c r="BU60" s="101"/>
      <c r="BV60" s="101"/>
      <c r="BW60" s="66"/>
      <c r="BX60" s="66"/>
      <c r="BY60" s="66"/>
      <c r="BZ60" s="66"/>
      <c r="CA60" s="66"/>
      <c r="CB60" s="66"/>
      <c r="CC60" s="85"/>
      <c r="CD60" s="85"/>
      <c r="CE60" s="66"/>
      <c r="CF60" s="45"/>
      <c r="CG60" s="66"/>
      <c r="CH60" s="73"/>
      <c r="CI60" s="73"/>
      <c r="CJ60" s="73"/>
      <c r="CK60" s="73"/>
      <c r="CL60" s="73"/>
      <c r="CM60" s="73"/>
      <c r="CN60" s="73"/>
      <c r="CO60" s="74"/>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5"/>
      <c r="EN60" s="75"/>
      <c r="EO60" s="75"/>
      <c r="EP60" s="75"/>
      <c r="EQ60" s="73"/>
      <c r="ER60" s="73"/>
      <c r="ES60" s="73"/>
      <c r="ET60" s="73"/>
      <c r="EU60" s="73"/>
    </row>
    <row r="61" spans="1:151" x14ac:dyDescent="0.25">
      <c r="A61" s="66"/>
      <c r="B61" s="102"/>
      <c r="C61" s="66"/>
      <c r="D61" s="66"/>
      <c r="E61" s="66"/>
      <c r="F61" s="66"/>
      <c r="G61" s="101"/>
      <c r="H61" s="66"/>
      <c r="I61" s="66"/>
      <c r="J61" s="66"/>
      <c r="K61" s="85"/>
      <c r="L61" s="66"/>
      <c r="M61" s="85"/>
      <c r="N61" s="66"/>
      <c r="O61" s="66"/>
      <c r="P61" s="66"/>
      <c r="Q61" s="66"/>
      <c r="R61" s="66"/>
      <c r="S61" s="66"/>
      <c r="T61" s="66"/>
      <c r="U61" s="66"/>
      <c r="V61" s="66"/>
      <c r="W61" s="85"/>
      <c r="X61" s="85"/>
      <c r="Y61" s="85"/>
      <c r="Z61" s="85"/>
      <c r="AA61" s="85"/>
      <c r="AB61" s="85"/>
      <c r="AC61" s="85"/>
      <c r="AD61" s="85"/>
      <c r="AE61" s="85"/>
      <c r="AF61" s="85"/>
      <c r="AG61" s="101"/>
      <c r="AH61" s="101"/>
      <c r="AI61" s="101"/>
      <c r="AJ61" s="101"/>
      <c r="AK61" s="66"/>
      <c r="AL61" s="66"/>
      <c r="AM61" s="66"/>
      <c r="AN61" s="66"/>
      <c r="AO61" s="66"/>
      <c r="AP61" s="66"/>
      <c r="AQ61" s="66"/>
      <c r="AR61" s="66"/>
      <c r="AS61" s="101"/>
      <c r="AT61" s="66"/>
      <c r="AU61" s="66"/>
      <c r="AV61" s="66"/>
      <c r="AW61" s="66"/>
      <c r="AX61" s="85"/>
      <c r="AY61" s="17"/>
      <c r="AZ61" s="18"/>
      <c r="BA61" s="17"/>
      <c r="BB61" s="17"/>
      <c r="BC61" s="66"/>
      <c r="BD61" s="66"/>
      <c r="BE61" s="66"/>
      <c r="BF61" s="66"/>
      <c r="BG61" s="66"/>
      <c r="BH61" s="66"/>
      <c r="BI61" s="85"/>
      <c r="BJ61" s="85"/>
      <c r="BK61" s="85"/>
      <c r="BL61" s="85"/>
      <c r="BM61" s="85"/>
      <c r="BN61" s="85"/>
      <c r="BO61" s="85"/>
      <c r="BP61" s="85"/>
      <c r="BQ61" s="85"/>
      <c r="BR61" s="85"/>
      <c r="BS61" s="85"/>
      <c r="BT61" s="85"/>
      <c r="BU61" s="101"/>
      <c r="BV61" s="101"/>
      <c r="BW61" s="66"/>
      <c r="BX61" s="66"/>
      <c r="BY61" s="66"/>
      <c r="BZ61" s="66"/>
      <c r="CA61" s="66"/>
      <c r="CB61" s="66"/>
      <c r="CC61" s="85"/>
      <c r="CD61" s="85"/>
      <c r="CE61" s="66"/>
      <c r="CF61" s="45"/>
      <c r="CG61" s="66"/>
      <c r="CH61" s="73"/>
      <c r="CI61" s="73"/>
      <c r="CJ61" s="73"/>
      <c r="CK61" s="73"/>
      <c r="CL61" s="73"/>
      <c r="CM61" s="73"/>
      <c r="CN61" s="73"/>
      <c r="CO61" s="74"/>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5"/>
      <c r="EN61" s="75"/>
      <c r="EO61" s="75"/>
      <c r="EP61" s="75"/>
      <c r="EQ61" s="73"/>
      <c r="ER61" s="73"/>
      <c r="ES61" s="73"/>
      <c r="ET61" s="73"/>
      <c r="EU61" s="73"/>
    </row>
    <row r="62" spans="1:151" x14ac:dyDescent="0.25">
      <c r="A62" s="66"/>
      <c r="B62" s="102"/>
      <c r="C62" s="66"/>
      <c r="D62" s="66"/>
      <c r="E62" s="66"/>
      <c r="F62" s="66"/>
      <c r="G62" s="101"/>
      <c r="H62" s="66"/>
      <c r="I62" s="66"/>
      <c r="J62" s="66"/>
      <c r="K62" s="85"/>
      <c r="L62" s="66"/>
      <c r="M62" s="85"/>
      <c r="N62" s="66"/>
      <c r="O62" s="66"/>
      <c r="P62" s="66"/>
      <c r="Q62" s="66"/>
      <c r="R62" s="66"/>
      <c r="S62" s="66"/>
      <c r="T62" s="66"/>
      <c r="U62" s="66"/>
      <c r="V62" s="66"/>
      <c r="W62" s="85"/>
      <c r="X62" s="85"/>
      <c r="Y62" s="85"/>
      <c r="Z62" s="85"/>
      <c r="AA62" s="85"/>
      <c r="AB62" s="85"/>
      <c r="AC62" s="85"/>
      <c r="AD62" s="85"/>
      <c r="AE62" s="85"/>
      <c r="AF62" s="85"/>
      <c r="AG62" s="101"/>
      <c r="AH62" s="101"/>
      <c r="AI62" s="101"/>
      <c r="AJ62" s="101"/>
      <c r="AK62" s="66"/>
      <c r="AL62" s="66"/>
      <c r="AM62" s="66"/>
      <c r="AN62" s="66"/>
      <c r="AO62" s="66"/>
      <c r="AP62" s="66"/>
      <c r="AQ62" s="66"/>
      <c r="AR62" s="66"/>
      <c r="AS62" s="101"/>
      <c r="AT62" s="66"/>
      <c r="AU62" s="66"/>
      <c r="AV62" s="66"/>
      <c r="AW62" s="66"/>
      <c r="AX62" s="85"/>
      <c r="AY62" s="17"/>
      <c r="AZ62" s="18"/>
      <c r="BA62" s="17"/>
      <c r="BB62" s="17"/>
      <c r="BC62" s="66"/>
      <c r="BD62" s="66"/>
      <c r="BE62" s="66"/>
      <c r="BF62" s="66"/>
      <c r="BG62" s="66"/>
      <c r="BH62" s="66"/>
      <c r="BI62" s="85"/>
      <c r="BJ62" s="85"/>
      <c r="BK62" s="85"/>
      <c r="BL62" s="85"/>
      <c r="BM62" s="85"/>
      <c r="BN62" s="85"/>
      <c r="BO62" s="85"/>
      <c r="BP62" s="85"/>
      <c r="BQ62" s="85"/>
      <c r="BR62" s="85"/>
      <c r="BS62" s="85"/>
      <c r="BT62" s="85"/>
      <c r="BU62" s="101"/>
      <c r="BV62" s="101"/>
      <c r="BW62" s="66"/>
      <c r="BX62" s="66"/>
      <c r="BY62" s="66"/>
      <c r="BZ62" s="66"/>
      <c r="CA62" s="66"/>
      <c r="CB62" s="66"/>
      <c r="CC62" s="85"/>
      <c r="CD62" s="85"/>
      <c r="CE62" s="66"/>
      <c r="CF62" s="45"/>
      <c r="CG62" s="66"/>
      <c r="CH62" s="73"/>
      <c r="CI62" s="73"/>
      <c r="CJ62" s="73"/>
      <c r="CK62" s="73"/>
      <c r="CL62" s="73"/>
      <c r="CM62" s="73"/>
      <c r="CN62" s="73"/>
      <c r="CO62" s="74"/>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5"/>
      <c r="EN62" s="75"/>
      <c r="EO62" s="75"/>
      <c r="EP62" s="75"/>
      <c r="EQ62" s="73"/>
      <c r="ER62" s="73"/>
      <c r="ES62" s="73"/>
      <c r="ET62" s="73"/>
      <c r="EU62" s="73"/>
    </row>
    <row r="63" spans="1:151" x14ac:dyDescent="0.25">
      <c r="A63" s="66"/>
      <c r="B63" s="102"/>
      <c r="C63" s="66"/>
      <c r="D63" s="66"/>
      <c r="E63" s="66"/>
      <c r="F63" s="66"/>
      <c r="G63" s="101"/>
      <c r="H63" s="66"/>
      <c r="I63" s="66"/>
      <c r="J63" s="66"/>
      <c r="K63" s="85"/>
      <c r="L63" s="66"/>
      <c r="M63" s="85"/>
      <c r="N63" s="66"/>
      <c r="O63" s="66"/>
      <c r="P63" s="66"/>
      <c r="Q63" s="66"/>
      <c r="R63" s="66"/>
      <c r="S63" s="66"/>
      <c r="T63" s="66"/>
      <c r="U63" s="66"/>
      <c r="V63" s="66"/>
      <c r="W63" s="85"/>
      <c r="X63" s="85"/>
      <c r="Y63" s="85"/>
      <c r="Z63" s="85"/>
      <c r="AA63" s="85"/>
      <c r="AB63" s="85"/>
      <c r="AC63" s="85"/>
      <c r="AD63" s="85"/>
      <c r="AE63" s="85"/>
      <c r="AF63" s="85"/>
      <c r="AG63" s="101"/>
      <c r="AH63" s="101"/>
      <c r="AI63" s="101"/>
      <c r="AJ63" s="101"/>
      <c r="AK63" s="66"/>
      <c r="AL63" s="66"/>
      <c r="AM63" s="66"/>
      <c r="AN63" s="66"/>
      <c r="AO63" s="66"/>
      <c r="AP63" s="66"/>
      <c r="AQ63" s="66"/>
      <c r="AR63" s="66"/>
      <c r="AS63" s="101"/>
      <c r="AT63" s="66"/>
      <c r="AU63" s="66"/>
      <c r="AV63" s="66"/>
      <c r="AW63" s="66"/>
      <c r="AX63" s="85"/>
      <c r="AY63" s="17"/>
      <c r="AZ63" s="18"/>
      <c r="BA63" s="17"/>
      <c r="BB63" s="17"/>
      <c r="BC63" s="66"/>
      <c r="BD63" s="66"/>
      <c r="BE63" s="66"/>
      <c r="BF63" s="66"/>
      <c r="BG63" s="66"/>
      <c r="BH63" s="66"/>
      <c r="BI63" s="85"/>
      <c r="BJ63" s="85"/>
      <c r="BK63" s="85"/>
      <c r="BL63" s="85"/>
      <c r="BM63" s="85"/>
      <c r="BN63" s="85"/>
      <c r="BO63" s="85"/>
      <c r="BP63" s="85"/>
      <c r="BQ63" s="85"/>
      <c r="BR63" s="85"/>
      <c r="BS63" s="85"/>
      <c r="BT63" s="85"/>
      <c r="BU63" s="101"/>
      <c r="BV63" s="101"/>
      <c r="BW63" s="66"/>
      <c r="BX63" s="66"/>
      <c r="BY63" s="66"/>
      <c r="BZ63" s="66"/>
      <c r="CA63" s="66"/>
      <c r="CB63" s="66"/>
      <c r="CC63" s="85"/>
      <c r="CD63" s="85"/>
      <c r="CE63" s="66"/>
      <c r="CF63" s="45"/>
      <c r="CG63" s="66"/>
      <c r="CH63" s="73"/>
      <c r="CI63" s="73"/>
      <c r="CJ63" s="73"/>
      <c r="CK63" s="73"/>
      <c r="CL63" s="73"/>
      <c r="CM63" s="73"/>
      <c r="CN63" s="73"/>
      <c r="CO63" s="74"/>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5"/>
      <c r="EN63" s="75"/>
      <c r="EO63" s="75"/>
      <c r="EP63" s="75"/>
      <c r="EQ63" s="73"/>
      <c r="ER63" s="73"/>
      <c r="ES63" s="73"/>
      <c r="ET63" s="73"/>
      <c r="EU63" s="73"/>
    </row>
    <row r="64" spans="1:151" x14ac:dyDescent="0.25">
      <c r="A64" s="66"/>
      <c r="B64" s="102"/>
      <c r="C64" s="66"/>
      <c r="D64" s="66"/>
      <c r="E64" s="66"/>
      <c r="F64" s="66"/>
      <c r="G64" s="101"/>
      <c r="H64" s="66"/>
      <c r="I64" s="66"/>
      <c r="J64" s="66"/>
      <c r="K64" s="85"/>
      <c r="L64" s="66"/>
      <c r="M64" s="85"/>
      <c r="N64" s="66"/>
      <c r="O64" s="66"/>
      <c r="P64" s="66"/>
      <c r="Q64" s="66"/>
      <c r="R64" s="66"/>
      <c r="S64" s="66"/>
      <c r="T64" s="66"/>
      <c r="U64" s="66"/>
      <c r="V64" s="66"/>
      <c r="W64" s="85"/>
      <c r="X64" s="85"/>
      <c r="Y64" s="85"/>
      <c r="Z64" s="85"/>
      <c r="AA64" s="85"/>
      <c r="AB64" s="85"/>
      <c r="AC64" s="85"/>
      <c r="AD64" s="85"/>
      <c r="AE64" s="85"/>
      <c r="AF64" s="85"/>
      <c r="AG64" s="101"/>
      <c r="AH64" s="101"/>
      <c r="AI64" s="101"/>
      <c r="AJ64" s="101"/>
      <c r="AK64" s="66"/>
      <c r="AL64" s="66"/>
      <c r="AM64" s="66"/>
      <c r="AN64" s="66"/>
      <c r="AO64" s="66"/>
      <c r="AP64" s="66"/>
      <c r="AQ64" s="66"/>
      <c r="AR64" s="66"/>
      <c r="AS64" s="101"/>
      <c r="AT64" s="66"/>
      <c r="AU64" s="66"/>
      <c r="AV64" s="66"/>
      <c r="AW64" s="66"/>
      <c r="AX64" s="85"/>
      <c r="AY64" s="17"/>
      <c r="AZ64" s="18"/>
      <c r="BA64" s="17"/>
      <c r="BB64" s="17"/>
      <c r="BC64" s="66"/>
      <c r="BD64" s="66"/>
      <c r="BE64" s="66"/>
      <c r="BF64" s="66"/>
      <c r="BG64" s="66"/>
      <c r="BH64" s="66"/>
      <c r="BI64" s="85"/>
      <c r="BJ64" s="85"/>
      <c r="BK64" s="85"/>
      <c r="BL64" s="85"/>
      <c r="BM64" s="85"/>
      <c r="BN64" s="85"/>
      <c r="BO64" s="85"/>
      <c r="BP64" s="85"/>
      <c r="BQ64" s="85"/>
      <c r="BR64" s="85"/>
      <c r="BS64" s="85"/>
      <c r="BT64" s="85"/>
      <c r="BU64" s="101"/>
      <c r="BV64" s="101"/>
      <c r="BW64" s="66"/>
      <c r="BX64" s="66"/>
      <c r="BY64" s="66"/>
      <c r="BZ64" s="66"/>
      <c r="CA64" s="66"/>
      <c r="CB64" s="66"/>
      <c r="CC64" s="85"/>
      <c r="CD64" s="85"/>
      <c r="CE64" s="66"/>
      <c r="CF64" s="45"/>
      <c r="CG64" s="66"/>
      <c r="CH64" s="73"/>
      <c r="CI64" s="73"/>
      <c r="CJ64" s="73"/>
      <c r="CK64" s="73"/>
      <c r="CL64" s="73"/>
      <c r="CM64" s="73"/>
      <c r="CN64" s="73"/>
      <c r="CO64" s="74"/>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5"/>
      <c r="EN64" s="75"/>
      <c r="EO64" s="75"/>
      <c r="EP64" s="75"/>
      <c r="EQ64" s="73"/>
      <c r="ER64" s="73"/>
      <c r="ES64" s="73"/>
      <c r="ET64" s="73"/>
      <c r="EU64" s="73"/>
    </row>
    <row r="65" spans="1:151" x14ac:dyDescent="0.25">
      <c r="A65" s="66"/>
      <c r="B65" s="102"/>
      <c r="C65" s="66"/>
      <c r="D65" s="66"/>
      <c r="E65" s="66"/>
      <c r="F65" s="66"/>
      <c r="G65" s="101"/>
      <c r="H65" s="66"/>
      <c r="I65" s="66"/>
      <c r="J65" s="66"/>
      <c r="K65" s="85"/>
      <c r="L65" s="66"/>
      <c r="M65" s="85"/>
      <c r="N65" s="66"/>
      <c r="O65" s="66"/>
      <c r="P65" s="66"/>
      <c r="Q65" s="66"/>
      <c r="R65" s="66"/>
      <c r="S65" s="66"/>
      <c r="T65" s="66"/>
      <c r="U65" s="66"/>
      <c r="V65" s="66"/>
      <c r="W65" s="85"/>
      <c r="X65" s="85"/>
      <c r="Y65" s="85"/>
      <c r="Z65" s="85"/>
      <c r="AA65" s="85"/>
      <c r="AB65" s="85"/>
      <c r="AC65" s="85"/>
      <c r="AD65" s="85"/>
      <c r="AE65" s="85"/>
      <c r="AF65" s="85"/>
      <c r="AG65" s="101"/>
      <c r="AH65" s="101"/>
      <c r="AI65" s="101"/>
      <c r="AJ65" s="101"/>
      <c r="AK65" s="66"/>
      <c r="AL65" s="66"/>
      <c r="AM65" s="66"/>
      <c r="AN65" s="66"/>
      <c r="AO65" s="66"/>
      <c r="AP65" s="66"/>
      <c r="AQ65" s="66"/>
      <c r="AR65" s="66"/>
      <c r="AS65" s="101"/>
      <c r="AT65" s="66"/>
      <c r="AU65" s="66"/>
      <c r="AV65" s="66"/>
      <c r="AW65" s="66"/>
      <c r="AX65" s="85"/>
      <c r="AY65" s="17"/>
      <c r="AZ65" s="18"/>
      <c r="BA65" s="17"/>
      <c r="BB65" s="17"/>
      <c r="BC65" s="66"/>
      <c r="BD65" s="66"/>
      <c r="BE65" s="66"/>
      <c r="BF65" s="66"/>
      <c r="BG65" s="66"/>
      <c r="BH65" s="66"/>
      <c r="BI65" s="85"/>
      <c r="BJ65" s="85"/>
      <c r="BK65" s="85"/>
      <c r="BL65" s="85"/>
      <c r="BM65" s="85"/>
      <c r="BN65" s="85"/>
      <c r="BO65" s="85"/>
      <c r="BP65" s="85"/>
      <c r="BQ65" s="85"/>
      <c r="BR65" s="85"/>
      <c r="BS65" s="85"/>
      <c r="BT65" s="85"/>
      <c r="BU65" s="101"/>
      <c r="BV65" s="101"/>
      <c r="BW65" s="66"/>
      <c r="BX65" s="66"/>
      <c r="BY65" s="66"/>
      <c r="BZ65" s="66"/>
      <c r="CA65" s="66"/>
      <c r="CB65" s="66"/>
      <c r="CC65" s="85"/>
      <c r="CD65" s="85"/>
      <c r="CE65" s="66"/>
      <c r="CF65" s="45"/>
      <c r="CG65" s="66"/>
      <c r="CH65" s="73"/>
      <c r="CI65" s="73"/>
      <c r="CJ65" s="73"/>
      <c r="CK65" s="73"/>
      <c r="CL65" s="73"/>
      <c r="CM65" s="73"/>
      <c r="CN65" s="73"/>
      <c r="CO65" s="74"/>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5"/>
      <c r="EN65" s="75"/>
      <c r="EO65" s="75"/>
      <c r="EP65" s="75"/>
      <c r="EQ65" s="73"/>
      <c r="ER65" s="73"/>
      <c r="ES65" s="73"/>
      <c r="ET65" s="73"/>
      <c r="EU65" s="73"/>
    </row>
    <row r="66" spans="1:151" x14ac:dyDescent="0.25">
      <c r="A66" s="66"/>
      <c r="B66" s="102"/>
      <c r="C66" s="66"/>
      <c r="D66" s="66"/>
      <c r="E66" s="66"/>
      <c r="F66" s="66"/>
      <c r="G66" s="101"/>
      <c r="H66" s="66"/>
      <c r="I66" s="66"/>
      <c r="J66" s="66"/>
      <c r="K66" s="85"/>
      <c r="L66" s="66"/>
      <c r="M66" s="85"/>
      <c r="N66" s="66"/>
      <c r="O66" s="66"/>
      <c r="P66" s="66"/>
      <c r="Q66" s="66"/>
      <c r="R66" s="66"/>
      <c r="S66" s="66"/>
      <c r="T66" s="66"/>
      <c r="U66" s="66"/>
      <c r="V66" s="66"/>
      <c r="W66" s="85"/>
      <c r="X66" s="85"/>
      <c r="Y66" s="85"/>
      <c r="Z66" s="85"/>
      <c r="AA66" s="85"/>
      <c r="AB66" s="85"/>
      <c r="AC66" s="85"/>
      <c r="AD66" s="85"/>
      <c r="AE66" s="85"/>
      <c r="AF66" s="85"/>
      <c r="AG66" s="101"/>
      <c r="AH66" s="101"/>
      <c r="AI66" s="101"/>
      <c r="AJ66" s="101"/>
      <c r="AK66" s="66"/>
      <c r="AL66" s="66"/>
      <c r="AM66" s="66"/>
      <c r="AN66" s="66"/>
      <c r="AO66" s="66"/>
      <c r="AP66" s="66"/>
      <c r="AQ66" s="66"/>
      <c r="AR66" s="66"/>
      <c r="AS66" s="101"/>
      <c r="AT66" s="66"/>
      <c r="AU66" s="66"/>
      <c r="AV66" s="66"/>
      <c r="AW66" s="66"/>
      <c r="AX66" s="85"/>
      <c r="AY66" s="17"/>
      <c r="AZ66" s="18"/>
      <c r="BA66" s="17"/>
      <c r="BB66" s="17"/>
      <c r="BC66" s="66"/>
      <c r="BD66" s="66"/>
      <c r="BE66" s="66"/>
      <c r="BF66" s="66"/>
      <c r="BG66" s="66"/>
      <c r="BH66" s="66"/>
      <c r="BI66" s="85"/>
      <c r="BJ66" s="85"/>
      <c r="BK66" s="85"/>
      <c r="BL66" s="85"/>
      <c r="BM66" s="85"/>
      <c r="BN66" s="85"/>
      <c r="BO66" s="85"/>
      <c r="BP66" s="85"/>
      <c r="BQ66" s="85"/>
      <c r="BR66" s="85"/>
      <c r="BS66" s="85"/>
      <c r="BT66" s="85"/>
      <c r="BU66" s="101"/>
      <c r="BV66" s="101"/>
      <c r="BW66" s="66"/>
      <c r="BX66" s="66"/>
      <c r="BY66" s="66"/>
      <c r="BZ66" s="66"/>
      <c r="CA66" s="66"/>
      <c r="CB66" s="66"/>
      <c r="CC66" s="85"/>
      <c r="CD66" s="85"/>
      <c r="CE66" s="66"/>
      <c r="CF66" s="45"/>
      <c r="CG66" s="66"/>
      <c r="CH66" s="73"/>
      <c r="CI66" s="73"/>
      <c r="CJ66" s="73"/>
      <c r="CK66" s="73"/>
      <c r="CL66" s="73"/>
      <c r="CM66" s="73"/>
      <c r="CN66" s="73"/>
      <c r="CO66" s="74"/>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5"/>
      <c r="EN66" s="75"/>
      <c r="EO66" s="75"/>
      <c r="EP66" s="75"/>
      <c r="EQ66" s="73"/>
      <c r="ER66" s="73"/>
      <c r="ES66" s="73"/>
      <c r="ET66" s="73"/>
      <c r="EU66" s="73"/>
    </row>
    <row r="67" spans="1:151" x14ac:dyDescent="0.25">
      <c r="A67" s="66"/>
      <c r="B67" s="102"/>
      <c r="C67" s="66"/>
      <c r="D67" s="66"/>
      <c r="E67" s="66"/>
      <c r="F67" s="66"/>
      <c r="G67" s="101"/>
      <c r="H67" s="66"/>
      <c r="I67" s="66"/>
      <c r="J67" s="66"/>
      <c r="K67" s="85"/>
      <c r="L67" s="66"/>
      <c r="M67" s="85"/>
      <c r="N67" s="66"/>
      <c r="O67" s="66"/>
      <c r="P67" s="66"/>
      <c r="Q67" s="66"/>
      <c r="R67" s="66"/>
      <c r="S67" s="66"/>
      <c r="T67" s="66"/>
      <c r="U67" s="66"/>
      <c r="V67" s="66"/>
      <c r="W67" s="85"/>
      <c r="X67" s="85"/>
      <c r="Y67" s="85"/>
      <c r="Z67" s="85"/>
      <c r="AA67" s="85"/>
      <c r="AB67" s="85"/>
      <c r="AC67" s="85"/>
      <c r="AD67" s="85"/>
      <c r="AE67" s="85"/>
      <c r="AF67" s="85"/>
      <c r="AG67" s="101"/>
      <c r="AH67" s="101"/>
      <c r="AI67" s="101"/>
      <c r="AJ67" s="101"/>
      <c r="AK67" s="66"/>
      <c r="AL67" s="66"/>
      <c r="AM67" s="66"/>
      <c r="AN67" s="66"/>
      <c r="AO67" s="66"/>
      <c r="AP67" s="66"/>
      <c r="AQ67" s="66"/>
      <c r="AR67" s="66"/>
      <c r="AS67" s="101"/>
      <c r="AT67" s="66"/>
      <c r="AU67" s="66"/>
      <c r="AV67" s="66"/>
      <c r="AW67" s="66"/>
      <c r="AX67" s="85"/>
      <c r="AY67" s="17"/>
      <c r="AZ67" s="18"/>
      <c r="BA67" s="17"/>
      <c r="BB67" s="17"/>
      <c r="BC67" s="66"/>
      <c r="BD67" s="66"/>
      <c r="BE67" s="66"/>
      <c r="BF67" s="66"/>
      <c r="BG67" s="66"/>
      <c r="BH67" s="66"/>
      <c r="BI67" s="85"/>
      <c r="BJ67" s="85"/>
      <c r="BK67" s="85"/>
      <c r="BL67" s="85"/>
      <c r="BM67" s="85"/>
      <c r="BN67" s="85"/>
      <c r="BO67" s="85"/>
      <c r="BP67" s="85"/>
      <c r="BQ67" s="85"/>
      <c r="BR67" s="85"/>
      <c r="BS67" s="85"/>
      <c r="BT67" s="85"/>
      <c r="BU67" s="101"/>
      <c r="BV67" s="101"/>
      <c r="BW67" s="66"/>
      <c r="BX67" s="66"/>
      <c r="BY67" s="66"/>
      <c r="BZ67" s="66"/>
      <c r="CA67" s="66"/>
      <c r="CB67" s="66"/>
      <c r="CC67" s="85"/>
      <c r="CD67" s="85"/>
      <c r="CE67" s="66"/>
      <c r="CF67" s="45"/>
      <c r="CG67" s="66"/>
      <c r="CH67" s="73"/>
      <c r="CI67" s="73"/>
      <c r="CJ67" s="73"/>
      <c r="CK67" s="73"/>
      <c r="CL67" s="73"/>
      <c r="CM67" s="73"/>
      <c r="CN67" s="73"/>
      <c r="CO67" s="74"/>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5"/>
      <c r="EN67" s="75"/>
      <c r="EO67" s="75"/>
      <c r="EP67" s="75"/>
      <c r="EQ67" s="73"/>
      <c r="ER67" s="73"/>
      <c r="ES67" s="73"/>
      <c r="ET67" s="73"/>
      <c r="EU67" s="73"/>
    </row>
    <row r="68" spans="1:151" x14ac:dyDescent="0.25">
      <c r="A68" s="66"/>
      <c r="B68" s="102"/>
      <c r="C68" s="66"/>
      <c r="D68" s="66"/>
      <c r="E68" s="66"/>
      <c r="F68" s="66"/>
      <c r="G68" s="101"/>
      <c r="H68" s="66"/>
      <c r="I68" s="66"/>
      <c r="J68" s="66"/>
      <c r="K68" s="85"/>
      <c r="L68" s="66"/>
      <c r="M68" s="85"/>
      <c r="N68" s="66"/>
      <c r="O68" s="66"/>
      <c r="P68" s="66"/>
      <c r="Q68" s="66"/>
      <c r="R68" s="66"/>
      <c r="S68" s="66"/>
      <c r="T68" s="66"/>
      <c r="U68" s="66"/>
      <c r="V68" s="66"/>
      <c r="W68" s="85"/>
      <c r="X68" s="85"/>
      <c r="Y68" s="85"/>
      <c r="Z68" s="85"/>
      <c r="AA68" s="85"/>
      <c r="AB68" s="85"/>
      <c r="AC68" s="85"/>
      <c r="AD68" s="85"/>
      <c r="AE68" s="85"/>
      <c r="AF68" s="85"/>
      <c r="AG68" s="101"/>
      <c r="AH68" s="101"/>
      <c r="AI68" s="101"/>
      <c r="AJ68" s="101"/>
      <c r="AK68" s="66"/>
      <c r="AL68" s="66"/>
      <c r="AM68" s="66"/>
      <c r="AN68" s="66"/>
      <c r="AO68" s="66"/>
      <c r="AP68" s="66"/>
      <c r="AQ68" s="66"/>
      <c r="AR68" s="66"/>
      <c r="AS68" s="101"/>
      <c r="AT68" s="66"/>
      <c r="AU68" s="66"/>
      <c r="AV68" s="66"/>
      <c r="AW68" s="66"/>
      <c r="AX68" s="85"/>
      <c r="AY68" s="17"/>
      <c r="AZ68" s="18"/>
      <c r="BA68" s="17"/>
      <c r="BB68" s="17"/>
      <c r="BC68" s="66"/>
      <c r="BD68" s="66"/>
      <c r="BE68" s="66"/>
      <c r="BF68" s="66"/>
      <c r="BG68" s="66"/>
      <c r="BH68" s="66"/>
      <c r="BI68" s="85"/>
      <c r="BJ68" s="85"/>
      <c r="BK68" s="85"/>
      <c r="BL68" s="85"/>
      <c r="BM68" s="85"/>
      <c r="BN68" s="85"/>
      <c r="BO68" s="85"/>
      <c r="BP68" s="85"/>
      <c r="BQ68" s="85"/>
      <c r="BR68" s="85"/>
      <c r="BS68" s="85"/>
      <c r="BT68" s="85"/>
      <c r="BU68" s="101"/>
      <c r="BV68" s="101"/>
      <c r="BW68" s="66"/>
      <c r="BX68" s="66"/>
      <c r="BY68" s="66"/>
      <c r="BZ68" s="66"/>
      <c r="CA68" s="66"/>
      <c r="CB68" s="66"/>
      <c r="CC68" s="85"/>
      <c r="CD68" s="85"/>
      <c r="CE68" s="66"/>
      <c r="CF68" s="45"/>
      <c r="CG68" s="66"/>
      <c r="CH68" s="73"/>
      <c r="CI68" s="73"/>
      <c r="CJ68" s="73"/>
      <c r="CK68" s="73"/>
      <c r="CL68" s="73"/>
      <c r="CM68" s="73"/>
      <c r="CN68" s="73"/>
      <c r="CO68" s="74"/>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5"/>
      <c r="EN68" s="75"/>
      <c r="EO68" s="75"/>
      <c r="EP68" s="75"/>
      <c r="EQ68" s="73"/>
      <c r="ER68" s="73"/>
      <c r="ES68" s="73"/>
      <c r="ET68" s="73"/>
      <c r="EU68" s="73"/>
    </row>
    <row r="69" spans="1:151" x14ac:dyDescent="0.25">
      <c r="A69" s="66"/>
      <c r="B69" s="102"/>
      <c r="C69" s="66"/>
      <c r="D69" s="66"/>
      <c r="E69" s="66"/>
      <c r="F69" s="66"/>
      <c r="G69" s="101"/>
      <c r="H69" s="66"/>
      <c r="I69" s="66"/>
      <c r="J69" s="66"/>
      <c r="K69" s="85"/>
      <c r="L69" s="66"/>
      <c r="M69" s="85"/>
      <c r="N69" s="66"/>
      <c r="O69" s="66"/>
      <c r="P69" s="66"/>
      <c r="Q69" s="66"/>
      <c r="R69" s="66"/>
      <c r="S69" s="66"/>
      <c r="T69" s="66"/>
      <c r="U69" s="66"/>
      <c r="V69" s="66"/>
      <c r="W69" s="85"/>
      <c r="X69" s="85"/>
      <c r="Y69" s="85"/>
      <c r="Z69" s="85"/>
      <c r="AA69" s="85"/>
      <c r="AB69" s="85"/>
      <c r="AC69" s="85"/>
      <c r="AD69" s="85"/>
      <c r="AE69" s="85"/>
      <c r="AF69" s="85"/>
      <c r="AG69" s="101"/>
      <c r="AH69" s="101"/>
      <c r="AI69" s="101"/>
      <c r="AJ69" s="101"/>
      <c r="AK69" s="66"/>
      <c r="AL69" s="66"/>
      <c r="AM69" s="66"/>
      <c r="AN69" s="66"/>
      <c r="AO69" s="66"/>
      <c r="AP69" s="66"/>
      <c r="AQ69" s="66"/>
      <c r="AR69" s="66"/>
      <c r="AS69" s="101"/>
      <c r="AT69" s="66"/>
      <c r="AU69" s="66"/>
      <c r="AV69" s="66"/>
      <c r="AW69" s="66"/>
      <c r="AX69" s="85"/>
      <c r="AY69" s="17"/>
      <c r="AZ69" s="18"/>
      <c r="BA69" s="17"/>
      <c r="BB69" s="17"/>
      <c r="BC69" s="66"/>
      <c r="BD69" s="66"/>
      <c r="BE69" s="66"/>
      <c r="BF69" s="66"/>
      <c r="BG69" s="66"/>
      <c r="BH69" s="66"/>
      <c r="BI69" s="85"/>
      <c r="BJ69" s="85"/>
      <c r="BK69" s="85"/>
      <c r="BL69" s="85"/>
      <c r="BM69" s="85"/>
      <c r="BN69" s="85"/>
      <c r="BO69" s="85"/>
      <c r="BP69" s="85"/>
      <c r="BQ69" s="85"/>
      <c r="BR69" s="85"/>
      <c r="BS69" s="85"/>
      <c r="BT69" s="85"/>
      <c r="BU69" s="101"/>
      <c r="BV69" s="101"/>
      <c r="BW69" s="66"/>
      <c r="BX69" s="66"/>
      <c r="BY69" s="66"/>
      <c r="BZ69" s="66"/>
      <c r="CA69" s="66"/>
      <c r="CB69" s="66"/>
      <c r="CC69" s="85"/>
      <c r="CD69" s="85"/>
      <c r="CE69" s="66"/>
      <c r="CF69" s="45"/>
      <c r="CG69" s="66"/>
      <c r="CH69" s="73"/>
      <c r="CI69" s="73"/>
      <c r="CJ69" s="73"/>
      <c r="CK69" s="73"/>
      <c r="CL69" s="73"/>
      <c r="CM69" s="73"/>
      <c r="CN69" s="73"/>
      <c r="CO69" s="74"/>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5"/>
      <c r="EN69" s="75"/>
      <c r="EO69" s="75"/>
      <c r="EP69" s="75"/>
      <c r="EQ69" s="73"/>
      <c r="ER69" s="73"/>
      <c r="ES69" s="73"/>
      <c r="ET69" s="73"/>
      <c r="EU69" s="73"/>
    </row>
    <row r="70" spans="1:151" x14ac:dyDescent="0.25">
      <c r="A70" s="66"/>
      <c r="B70" s="102"/>
      <c r="C70" s="66"/>
      <c r="D70" s="66"/>
      <c r="E70" s="66"/>
      <c r="F70" s="66"/>
      <c r="G70" s="101"/>
      <c r="H70" s="66"/>
      <c r="I70" s="66"/>
      <c r="J70" s="66"/>
      <c r="K70" s="85"/>
      <c r="L70" s="66"/>
      <c r="M70" s="85"/>
      <c r="N70" s="66"/>
      <c r="O70" s="66"/>
      <c r="P70" s="66"/>
      <c r="Q70" s="66"/>
      <c r="R70" s="66"/>
      <c r="S70" s="66"/>
      <c r="T70" s="66"/>
      <c r="U70" s="66"/>
      <c r="V70" s="66"/>
      <c r="W70" s="85"/>
      <c r="X70" s="85"/>
      <c r="Y70" s="85"/>
      <c r="Z70" s="85"/>
      <c r="AA70" s="85"/>
      <c r="AB70" s="85"/>
      <c r="AC70" s="85"/>
      <c r="AD70" s="85"/>
      <c r="AE70" s="85"/>
      <c r="AF70" s="85"/>
      <c r="AG70" s="101"/>
      <c r="AH70" s="101"/>
      <c r="AI70" s="101"/>
      <c r="AJ70" s="101"/>
      <c r="AK70" s="66"/>
      <c r="AL70" s="66"/>
      <c r="AM70" s="66"/>
      <c r="AN70" s="66"/>
      <c r="AO70" s="66"/>
      <c r="AP70" s="66"/>
      <c r="AQ70" s="66"/>
      <c r="AR70" s="66"/>
      <c r="AS70" s="101"/>
      <c r="AT70" s="66"/>
      <c r="AU70" s="66"/>
      <c r="AV70" s="66"/>
      <c r="AW70" s="66"/>
      <c r="AX70" s="85"/>
      <c r="AY70" s="17"/>
      <c r="AZ70" s="18"/>
      <c r="BA70" s="17"/>
      <c r="BB70" s="17"/>
      <c r="BC70" s="66"/>
      <c r="BD70" s="66"/>
      <c r="BE70" s="66"/>
      <c r="BF70" s="66"/>
      <c r="BG70" s="66"/>
      <c r="BH70" s="66"/>
      <c r="BI70" s="85"/>
      <c r="BJ70" s="85"/>
      <c r="BK70" s="85"/>
      <c r="BL70" s="85"/>
      <c r="BM70" s="85"/>
      <c r="BN70" s="85"/>
      <c r="BO70" s="85"/>
      <c r="BP70" s="85"/>
      <c r="BQ70" s="85"/>
      <c r="BR70" s="85"/>
      <c r="BS70" s="85"/>
      <c r="BT70" s="85"/>
      <c r="BU70" s="101"/>
      <c r="BV70" s="101"/>
      <c r="BW70" s="66"/>
      <c r="BX70" s="66"/>
      <c r="BY70" s="66"/>
      <c r="BZ70" s="66"/>
      <c r="CA70" s="66"/>
      <c r="CB70" s="66"/>
      <c r="CC70" s="85"/>
      <c r="CD70" s="85"/>
      <c r="CE70" s="66"/>
      <c r="CF70" s="45"/>
      <c r="CG70" s="66"/>
      <c r="CH70" s="73"/>
      <c r="CI70" s="73"/>
      <c r="CJ70" s="73"/>
      <c r="CK70" s="73"/>
      <c r="CL70" s="73"/>
      <c r="CM70" s="73"/>
      <c r="CN70" s="73"/>
      <c r="CO70" s="74"/>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5"/>
      <c r="EN70" s="75"/>
      <c r="EO70" s="75"/>
      <c r="EP70" s="75"/>
      <c r="EQ70" s="73"/>
      <c r="ER70" s="73"/>
      <c r="ES70" s="73"/>
      <c r="ET70" s="73"/>
      <c r="EU70" s="73"/>
    </row>
    <row r="71" spans="1:151" x14ac:dyDescent="0.25">
      <c r="A71" s="66"/>
      <c r="B71" s="102"/>
      <c r="C71" s="66"/>
      <c r="D71" s="66"/>
      <c r="E71" s="66"/>
      <c r="F71" s="66"/>
      <c r="G71" s="101"/>
      <c r="H71" s="66"/>
      <c r="I71" s="66"/>
      <c r="J71" s="66"/>
      <c r="K71" s="85"/>
      <c r="L71" s="66"/>
      <c r="M71" s="85"/>
      <c r="N71" s="66"/>
      <c r="O71" s="66"/>
      <c r="P71" s="66"/>
      <c r="Q71" s="66"/>
      <c r="R71" s="66"/>
      <c r="S71" s="66"/>
      <c r="T71" s="66"/>
      <c r="U71" s="66"/>
      <c r="V71" s="66"/>
      <c r="W71" s="85"/>
      <c r="X71" s="85"/>
      <c r="Y71" s="85"/>
      <c r="Z71" s="85"/>
      <c r="AA71" s="85"/>
      <c r="AB71" s="85"/>
      <c r="AC71" s="85"/>
      <c r="AD71" s="85"/>
      <c r="AE71" s="85"/>
      <c r="AF71" s="85"/>
      <c r="AG71" s="101"/>
      <c r="AH71" s="101"/>
      <c r="AI71" s="101"/>
      <c r="AJ71" s="101"/>
      <c r="AK71" s="66"/>
      <c r="AL71" s="66"/>
      <c r="AM71" s="66"/>
      <c r="AN71" s="66"/>
      <c r="AO71" s="66"/>
      <c r="AP71" s="66"/>
      <c r="AQ71" s="66"/>
      <c r="AR71" s="66"/>
      <c r="AS71" s="101"/>
      <c r="AT71" s="66"/>
      <c r="AU71" s="66"/>
      <c r="AV71" s="66"/>
      <c r="AW71" s="66"/>
      <c r="AX71" s="85"/>
      <c r="AY71" s="17"/>
      <c r="AZ71" s="18"/>
      <c r="BA71" s="17"/>
      <c r="BB71" s="17"/>
      <c r="BC71" s="66"/>
      <c r="BD71" s="66"/>
      <c r="BE71" s="66"/>
      <c r="BF71" s="66"/>
      <c r="BG71" s="66"/>
      <c r="BH71" s="66"/>
      <c r="BI71" s="85"/>
      <c r="BJ71" s="85"/>
      <c r="BK71" s="85"/>
      <c r="BL71" s="85"/>
      <c r="BM71" s="85"/>
      <c r="BN71" s="85"/>
      <c r="BO71" s="85"/>
      <c r="BP71" s="85"/>
      <c r="BQ71" s="85"/>
      <c r="BR71" s="85"/>
      <c r="BS71" s="85"/>
      <c r="BT71" s="85"/>
      <c r="BU71" s="101"/>
      <c r="BV71" s="101"/>
      <c r="BW71" s="66"/>
      <c r="BX71" s="66"/>
      <c r="BY71" s="66"/>
      <c r="BZ71" s="66"/>
      <c r="CA71" s="66"/>
      <c r="CB71" s="66"/>
      <c r="CC71" s="85"/>
      <c r="CD71" s="85"/>
      <c r="CE71" s="66"/>
      <c r="CF71" s="45"/>
      <c r="CG71" s="66"/>
      <c r="CH71" s="73"/>
      <c r="CI71" s="73"/>
      <c r="CJ71" s="73"/>
      <c r="CK71" s="73"/>
      <c r="CL71" s="73"/>
      <c r="CM71" s="73"/>
      <c r="CN71" s="73"/>
      <c r="CO71" s="74"/>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5"/>
      <c r="EN71" s="75"/>
      <c r="EO71" s="75"/>
      <c r="EP71" s="75"/>
      <c r="EQ71" s="73"/>
      <c r="ER71" s="73"/>
      <c r="ES71" s="73"/>
      <c r="ET71" s="73"/>
      <c r="EU71" s="73"/>
    </row>
    <row r="72" spans="1:151" x14ac:dyDescent="0.25">
      <c r="A72" s="66"/>
      <c r="B72" s="102"/>
      <c r="C72" s="66"/>
      <c r="D72" s="66"/>
      <c r="E72" s="66"/>
      <c r="F72" s="66"/>
      <c r="G72" s="101"/>
      <c r="H72" s="66"/>
      <c r="I72" s="66"/>
      <c r="J72" s="66"/>
      <c r="K72" s="85"/>
      <c r="L72" s="66"/>
      <c r="M72" s="85"/>
      <c r="N72" s="66"/>
      <c r="O72" s="66"/>
      <c r="P72" s="66"/>
      <c r="Q72" s="66"/>
      <c r="R72" s="66"/>
      <c r="S72" s="66"/>
      <c r="T72" s="66"/>
      <c r="U72" s="66"/>
      <c r="V72" s="66"/>
      <c r="W72" s="85"/>
      <c r="X72" s="85"/>
      <c r="Y72" s="85"/>
      <c r="Z72" s="85"/>
      <c r="AA72" s="85"/>
      <c r="AB72" s="85"/>
      <c r="AC72" s="85"/>
      <c r="AD72" s="85"/>
      <c r="AE72" s="85"/>
      <c r="AF72" s="85"/>
      <c r="AG72" s="101"/>
      <c r="AH72" s="101"/>
      <c r="AI72" s="101"/>
      <c r="AJ72" s="101"/>
      <c r="AK72" s="66"/>
      <c r="AL72" s="66"/>
      <c r="AM72" s="66"/>
      <c r="AN72" s="66"/>
      <c r="AO72" s="66"/>
      <c r="AP72" s="66"/>
      <c r="AQ72" s="66"/>
      <c r="AR72" s="66"/>
      <c r="AS72" s="101"/>
      <c r="AT72" s="66"/>
      <c r="AU72" s="66"/>
      <c r="AV72" s="66"/>
      <c r="AW72" s="66"/>
      <c r="AX72" s="85"/>
      <c r="AY72" s="17"/>
      <c r="AZ72" s="18"/>
      <c r="BA72" s="17"/>
      <c r="BB72" s="17"/>
      <c r="BC72" s="66"/>
      <c r="BD72" s="66"/>
      <c r="BE72" s="66"/>
      <c r="BF72" s="66"/>
      <c r="BG72" s="66"/>
      <c r="BH72" s="66"/>
      <c r="BI72" s="85"/>
      <c r="BJ72" s="85"/>
      <c r="BK72" s="85"/>
      <c r="BL72" s="85"/>
      <c r="BM72" s="85"/>
      <c r="BN72" s="85"/>
      <c r="BO72" s="85"/>
      <c r="BP72" s="85"/>
      <c r="BQ72" s="85"/>
      <c r="BR72" s="85"/>
      <c r="BS72" s="85"/>
      <c r="BT72" s="85"/>
      <c r="BU72" s="101"/>
      <c r="BV72" s="101"/>
      <c r="BW72" s="66"/>
      <c r="BX72" s="66"/>
      <c r="BY72" s="66"/>
      <c r="BZ72" s="66"/>
      <c r="CA72" s="66"/>
      <c r="CB72" s="66"/>
      <c r="CC72" s="85"/>
      <c r="CD72" s="85"/>
      <c r="CE72" s="66"/>
      <c r="CF72" s="45"/>
      <c r="CG72" s="66"/>
      <c r="CH72" s="73"/>
      <c r="CI72" s="77"/>
      <c r="CJ72" s="77"/>
      <c r="CK72" s="73"/>
      <c r="CL72" s="73"/>
      <c r="CM72" s="73"/>
      <c r="CN72" s="73"/>
      <c r="CO72" s="74"/>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5"/>
      <c r="EN72" s="75"/>
      <c r="EO72" s="75"/>
      <c r="EP72" s="75"/>
      <c r="EQ72" s="73"/>
      <c r="ER72" s="73"/>
      <c r="ES72" s="73"/>
      <c r="ET72" s="73"/>
      <c r="EU72" s="73"/>
    </row>
    <row r="73" spans="1:151" x14ac:dyDescent="0.25">
      <c r="A73" s="66"/>
      <c r="B73" s="102"/>
      <c r="C73" s="66"/>
      <c r="D73" s="66"/>
      <c r="E73" s="66"/>
      <c r="F73" s="66"/>
      <c r="G73" s="101"/>
      <c r="H73" s="66"/>
      <c r="I73" s="66"/>
      <c r="J73" s="66"/>
      <c r="K73" s="85"/>
      <c r="L73" s="66"/>
      <c r="M73" s="85"/>
      <c r="N73" s="66"/>
      <c r="O73" s="66"/>
      <c r="P73" s="66"/>
      <c r="Q73" s="66"/>
      <c r="R73" s="66"/>
      <c r="S73" s="66"/>
      <c r="T73" s="66"/>
      <c r="U73" s="66"/>
      <c r="V73" s="66"/>
      <c r="W73" s="85"/>
      <c r="X73" s="85"/>
      <c r="Y73" s="85"/>
      <c r="Z73" s="85"/>
      <c r="AA73" s="85"/>
      <c r="AB73" s="85"/>
      <c r="AC73" s="85"/>
      <c r="AD73" s="85"/>
      <c r="AE73" s="85"/>
      <c r="AF73" s="85"/>
      <c r="AG73" s="101"/>
      <c r="AH73" s="101"/>
      <c r="AI73" s="101"/>
      <c r="AJ73" s="101"/>
      <c r="AK73" s="66"/>
      <c r="AL73" s="66"/>
      <c r="AM73" s="66"/>
      <c r="AN73" s="66"/>
      <c r="AO73" s="66"/>
      <c r="AP73" s="66"/>
      <c r="AQ73" s="66"/>
      <c r="AR73" s="66"/>
      <c r="AS73" s="101"/>
      <c r="AT73" s="66"/>
      <c r="AU73" s="66"/>
      <c r="AV73" s="66"/>
      <c r="AW73" s="66"/>
      <c r="AX73" s="85"/>
      <c r="AY73" s="17"/>
      <c r="AZ73" s="18"/>
      <c r="BA73" s="17"/>
      <c r="BB73" s="17"/>
      <c r="BC73" s="66"/>
      <c r="BD73" s="66"/>
      <c r="BE73" s="66"/>
      <c r="BF73" s="66"/>
      <c r="BG73" s="66"/>
      <c r="BH73" s="66"/>
      <c r="BI73" s="85"/>
      <c r="BJ73" s="85"/>
      <c r="BK73" s="85"/>
      <c r="BL73" s="85"/>
      <c r="BM73" s="85"/>
      <c r="BN73" s="85"/>
      <c r="BO73" s="85"/>
      <c r="BP73" s="85"/>
      <c r="BQ73" s="85"/>
      <c r="BR73" s="85"/>
      <c r="BS73" s="85"/>
      <c r="BT73" s="85"/>
      <c r="BU73" s="101"/>
      <c r="BV73" s="101"/>
      <c r="BW73" s="66"/>
      <c r="BX73" s="66"/>
      <c r="BY73" s="66"/>
      <c r="BZ73" s="66"/>
      <c r="CA73" s="66"/>
      <c r="CB73" s="66"/>
      <c r="CC73" s="85"/>
      <c r="CD73" s="85"/>
      <c r="CE73" s="66"/>
      <c r="CF73" s="45"/>
      <c r="CG73" s="66"/>
      <c r="CH73" s="73"/>
      <c r="CI73" s="73"/>
      <c r="CJ73" s="73"/>
      <c r="CK73" s="73"/>
      <c r="CL73" s="73"/>
      <c r="CM73" s="73"/>
      <c r="CN73" s="73"/>
      <c r="CO73" s="74"/>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5"/>
      <c r="EN73" s="75"/>
      <c r="EO73" s="75"/>
      <c r="EP73" s="75"/>
      <c r="EQ73" s="73"/>
      <c r="ER73" s="73"/>
      <c r="ES73" s="73"/>
      <c r="ET73" s="73"/>
      <c r="EU73" s="73"/>
    </row>
    <row r="74" spans="1:151" x14ac:dyDescent="0.25">
      <c r="A74" s="66"/>
      <c r="B74" s="102"/>
      <c r="C74" s="66"/>
      <c r="D74" s="66"/>
      <c r="E74" s="66"/>
      <c r="F74" s="66"/>
      <c r="G74" s="101"/>
      <c r="H74" s="66"/>
      <c r="I74" s="66"/>
      <c r="J74" s="66"/>
      <c r="K74" s="85"/>
      <c r="L74" s="66"/>
      <c r="M74" s="85"/>
      <c r="N74" s="66"/>
      <c r="O74" s="66"/>
      <c r="P74" s="66"/>
      <c r="Q74" s="66"/>
      <c r="R74" s="66"/>
      <c r="S74" s="66"/>
      <c r="T74" s="66"/>
      <c r="U74" s="66"/>
      <c r="V74" s="66"/>
      <c r="W74" s="85"/>
      <c r="X74" s="85"/>
      <c r="Y74" s="85"/>
      <c r="Z74" s="85"/>
      <c r="AA74" s="85"/>
      <c r="AB74" s="85"/>
      <c r="AC74" s="85"/>
      <c r="AD74" s="85"/>
      <c r="AE74" s="85"/>
      <c r="AF74" s="85"/>
      <c r="AG74" s="101"/>
      <c r="AH74" s="101"/>
      <c r="AI74" s="101"/>
      <c r="AJ74" s="101"/>
      <c r="AK74" s="66"/>
      <c r="AL74" s="66"/>
      <c r="AM74" s="66"/>
      <c r="AN74" s="66"/>
      <c r="AO74" s="66"/>
      <c r="AP74" s="66"/>
      <c r="AQ74" s="66"/>
      <c r="AR74" s="66"/>
      <c r="AS74" s="101"/>
      <c r="AT74" s="66"/>
      <c r="AU74" s="66"/>
      <c r="AV74" s="66"/>
      <c r="AW74" s="66"/>
      <c r="AX74" s="85"/>
      <c r="AY74" s="17"/>
      <c r="AZ74" s="18"/>
      <c r="BA74" s="17"/>
      <c r="BB74" s="17"/>
      <c r="BC74" s="66"/>
      <c r="BD74" s="66"/>
      <c r="BE74" s="66"/>
      <c r="BF74" s="66"/>
      <c r="BG74" s="66"/>
      <c r="BH74" s="66"/>
      <c r="BI74" s="85"/>
      <c r="BJ74" s="85"/>
      <c r="BK74" s="85"/>
      <c r="BL74" s="85"/>
      <c r="BM74" s="85"/>
      <c r="BN74" s="85"/>
      <c r="BO74" s="85"/>
      <c r="BP74" s="85"/>
      <c r="BQ74" s="85"/>
      <c r="BR74" s="85"/>
      <c r="BS74" s="85"/>
      <c r="BT74" s="85"/>
      <c r="BU74" s="101"/>
      <c r="BV74" s="101"/>
      <c r="BW74" s="66"/>
      <c r="BX74" s="66"/>
      <c r="BY74" s="66"/>
      <c r="BZ74" s="66"/>
      <c r="CA74" s="66"/>
      <c r="CB74" s="66"/>
      <c r="CC74" s="85"/>
      <c r="CD74" s="85"/>
      <c r="CE74" s="66"/>
      <c r="CF74" s="45"/>
      <c r="CG74" s="66"/>
      <c r="CH74" s="73"/>
      <c r="CI74" s="73"/>
      <c r="CJ74" s="73"/>
      <c r="CK74" s="73"/>
      <c r="CL74" s="73"/>
      <c r="CM74" s="73"/>
      <c r="CN74" s="73"/>
      <c r="CO74" s="74"/>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5"/>
      <c r="EN74" s="75"/>
      <c r="EO74" s="75"/>
      <c r="EP74" s="75"/>
      <c r="EQ74" s="73"/>
      <c r="ER74" s="73"/>
      <c r="ES74" s="73"/>
      <c r="ET74" s="73"/>
      <c r="EU74" s="73"/>
    </row>
    <row r="75" spans="1:151" x14ac:dyDescent="0.25">
      <c r="A75" s="66"/>
      <c r="B75" s="102"/>
      <c r="C75" s="66"/>
      <c r="D75" s="66"/>
      <c r="E75" s="66"/>
      <c r="F75" s="66"/>
      <c r="G75" s="101"/>
      <c r="H75" s="66"/>
      <c r="I75" s="66"/>
      <c r="J75" s="66"/>
      <c r="K75" s="85"/>
      <c r="L75" s="66"/>
      <c r="M75" s="85"/>
      <c r="N75" s="66"/>
      <c r="O75" s="66"/>
      <c r="P75" s="66"/>
      <c r="Q75" s="66"/>
      <c r="R75" s="66"/>
      <c r="S75" s="66"/>
      <c r="T75" s="66"/>
      <c r="U75" s="66"/>
      <c r="V75" s="66"/>
      <c r="W75" s="85"/>
      <c r="X75" s="85"/>
      <c r="Y75" s="85"/>
      <c r="Z75" s="85"/>
      <c r="AA75" s="85"/>
      <c r="AB75" s="85"/>
      <c r="AC75" s="85"/>
      <c r="AD75" s="85"/>
      <c r="AE75" s="85"/>
      <c r="AF75" s="85"/>
      <c r="AG75" s="101"/>
      <c r="AH75" s="101"/>
      <c r="AI75" s="101"/>
      <c r="AJ75" s="101"/>
      <c r="AK75" s="66"/>
      <c r="AL75" s="66"/>
      <c r="AM75" s="66"/>
      <c r="AN75" s="66"/>
      <c r="AO75" s="66"/>
      <c r="AP75" s="66"/>
      <c r="AQ75" s="66"/>
      <c r="AR75" s="66"/>
      <c r="AS75" s="101"/>
      <c r="AT75" s="66"/>
      <c r="AU75" s="66"/>
      <c r="AV75" s="66"/>
      <c r="AW75" s="66"/>
      <c r="AX75" s="85"/>
      <c r="AY75" s="17"/>
      <c r="AZ75" s="18"/>
      <c r="BA75" s="17"/>
      <c r="BB75" s="17"/>
      <c r="BC75" s="66"/>
      <c r="BD75" s="66"/>
      <c r="BE75" s="66"/>
      <c r="BF75" s="66"/>
      <c r="BG75" s="66"/>
      <c r="BH75" s="66"/>
      <c r="BI75" s="85"/>
      <c r="BJ75" s="85"/>
      <c r="BK75" s="85"/>
      <c r="BL75" s="85"/>
      <c r="BM75" s="85"/>
      <c r="BN75" s="85"/>
      <c r="BO75" s="85"/>
      <c r="BP75" s="85"/>
      <c r="BQ75" s="85"/>
      <c r="BR75" s="85"/>
      <c r="BS75" s="85"/>
      <c r="BT75" s="85"/>
      <c r="BU75" s="101"/>
      <c r="BV75" s="101"/>
      <c r="BW75" s="66"/>
      <c r="BX75" s="66"/>
      <c r="BY75" s="66"/>
      <c r="BZ75" s="66"/>
      <c r="CA75" s="66"/>
      <c r="CB75" s="66"/>
      <c r="CC75" s="85"/>
      <c r="CD75" s="85"/>
      <c r="CE75" s="66"/>
      <c r="CF75" s="45"/>
      <c r="CG75" s="66"/>
      <c r="CH75" s="73"/>
      <c r="CI75" s="73"/>
      <c r="CJ75" s="73"/>
      <c r="CK75" s="73"/>
      <c r="CL75" s="73"/>
      <c r="CM75" s="73"/>
      <c r="CN75" s="73"/>
      <c r="CO75" s="74"/>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5"/>
      <c r="EN75" s="75"/>
      <c r="EO75" s="75"/>
      <c r="EP75" s="75"/>
      <c r="EQ75" s="73"/>
      <c r="ER75" s="73"/>
      <c r="ES75" s="73"/>
      <c r="ET75" s="73"/>
      <c r="EU75" s="73"/>
    </row>
    <row r="76" spans="1:151" x14ac:dyDescent="0.25">
      <c r="A76" s="66"/>
      <c r="B76" s="102"/>
      <c r="C76" s="66"/>
      <c r="D76" s="66"/>
      <c r="E76" s="66"/>
      <c r="F76" s="66"/>
      <c r="G76" s="101"/>
      <c r="H76" s="66"/>
      <c r="I76" s="66"/>
      <c r="J76" s="66"/>
      <c r="K76" s="85"/>
      <c r="L76" s="66"/>
      <c r="M76" s="85"/>
      <c r="N76" s="66"/>
      <c r="O76" s="66"/>
      <c r="P76" s="66"/>
      <c r="Q76" s="66"/>
      <c r="R76" s="66"/>
      <c r="S76" s="66"/>
      <c r="T76" s="66"/>
      <c r="U76" s="66"/>
      <c r="V76" s="66"/>
      <c r="W76" s="85"/>
      <c r="X76" s="85"/>
      <c r="Y76" s="85"/>
      <c r="Z76" s="85"/>
      <c r="AA76" s="85"/>
      <c r="AB76" s="85"/>
      <c r="AC76" s="85"/>
      <c r="AD76" s="85"/>
      <c r="AE76" s="85"/>
      <c r="AF76" s="85"/>
      <c r="AG76" s="101"/>
      <c r="AH76" s="101"/>
      <c r="AI76" s="101"/>
      <c r="AJ76" s="101"/>
      <c r="AK76" s="66"/>
      <c r="AL76" s="66"/>
      <c r="AM76" s="66"/>
      <c r="AN76" s="66"/>
      <c r="AO76" s="66"/>
      <c r="AP76" s="66"/>
      <c r="AQ76" s="66"/>
      <c r="AR76" s="66"/>
      <c r="AS76" s="101"/>
      <c r="AT76" s="66"/>
      <c r="AU76" s="66"/>
      <c r="AV76" s="66"/>
      <c r="AW76" s="66"/>
      <c r="AX76" s="85"/>
      <c r="AY76" s="17"/>
      <c r="AZ76" s="18"/>
      <c r="BA76" s="17"/>
      <c r="BB76" s="17"/>
      <c r="BC76" s="66"/>
      <c r="BD76" s="66"/>
      <c r="BE76" s="66"/>
      <c r="BF76" s="66"/>
      <c r="BG76" s="66"/>
      <c r="BH76" s="66"/>
      <c r="BI76" s="85"/>
      <c r="BJ76" s="85"/>
      <c r="BK76" s="85"/>
      <c r="BL76" s="85"/>
      <c r="BM76" s="85"/>
      <c r="BN76" s="85"/>
      <c r="BO76" s="85"/>
      <c r="BP76" s="85"/>
      <c r="BQ76" s="85"/>
      <c r="BR76" s="85"/>
      <c r="BS76" s="85"/>
      <c r="BT76" s="85"/>
      <c r="BU76" s="101"/>
      <c r="BV76" s="101"/>
      <c r="BW76" s="66"/>
      <c r="BX76" s="66"/>
      <c r="BY76" s="66"/>
      <c r="BZ76" s="66"/>
      <c r="CA76" s="66"/>
      <c r="CB76" s="66"/>
      <c r="CC76" s="85"/>
      <c r="CD76" s="85"/>
      <c r="CE76" s="66"/>
      <c r="CF76" s="45"/>
      <c r="CG76" s="66"/>
      <c r="CH76" s="73"/>
      <c r="CI76" s="73"/>
      <c r="CJ76" s="73"/>
      <c r="CK76" s="73"/>
      <c r="CL76" s="73"/>
      <c r="CM76" s="73"/>
      <c r="CN76" s="73"/>
      <c r="CO76" s="74"/>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5"/>
      <c r="EN76" s="75"/>
      <c r="EO76" s="75"/>
      <c r="EP76" s="75"/>
      <c r="EQ76" s="73"/>
      <c r="ER76" s="73"/>
      <c r="ES76" s="73"/>
      <c r="ET76" s="73"/>
      <c r="EU76" s="73"/>
    </row>
    <row r="77" spans="1:151" x14ac:dyDescent="0.25">
      <c r="A77" s="66"/>
      <c r="B77" s="102"/>
      <c r="C77" s="66"/>
      <c r="D77" s="66"/>
      <c r="E77" s="66"/>
      <c r="F77" s="66"/>
      <c r="G77" s="101"/>
      <c r="H77" s="66"/>
      <c r="I77" s="66"/>
      <c r="J77" s="66"/>
      <c r="K77" s="85"/>
      <c r="L77" s="66"/>
      <c r="M77" s="85"/>
      <c r="N77" s="66"/>
      <c r="O77" s="66"/>
      <c r="P77" s="66"/>
      <c r="Q77" s="66"/>
      <c r="R77" s="66"/>
      <c r="S77" s="66"/>
      <c r="T77" s="66"/>
      <c r="U77" s="66"/>
      <c r="V77" s="66"/>
      <c r="W77" s="85"/>
      <c r="X77" s="85"/>
      <c r="Y77" s="85"/>
      <c r="Z77" s="85"/>
      <c r="AA77" s="85"/>
      <c r="AB77" s="85"/>
      <c r="AC77" s="85"/>
      <c r="AD77" s="85"/>
      <c r="AE77" s="85"/>
      <c r="AF77" s="85"/>
      <c r="AG77" s="101"/>
      <c r="AH77" s="101"/>
      <c r="AI77" s="101"/>
      <c r="AJ77" s="101"/>
      <c r="AK77" s="66"/>
      <c r="AL77" s="66"/>
      <c r="AM77" s="66"/>
      <c r="AN77" s="66"/>
      <c r="AO77" s="66"/>
      <c r="AP77" s="66"/>
      <c r="AQ77" s="66"/>
      <c r="AR77" s="66"/>
      <c r="AS77" s="101"/>
      <c r="AT77" s="66"/>
      <c r="AU77" s="66"/>
      <c r="AV77" s="66"/>
      <c r="AW77" s="66"/>
      <c r="AX77" s="85"/>
      <c r="AY77" s="17"/>
      <c r="AZ77" s="18"/>
      <c r="BA77" s="17"/>
      <c r="BB77" s="17"/>
      <c r="BC77" s="66"/>
      <c r="BD77" s="66"/>
      <c r="BE77" s="66"/>
      <c r="BF77" s="66"/>
      <c r="BG77" s="66"/>
      <c r="BH77" s="66"/>
      <c r="BI77" s="85"/>
      <c r="BJ77" s="85"/>
      <c r="BK77" s="85"/>
      <c r="BL77" s="85"/>
      <c r="BM77" s="85"/>
      <c r="BN77" s="85"/>
      <c r="BO77" s="85"/>
      <c r="BP77" s="85"/>
      <c r="BQ77" s="85"/>
      <c r="BR77" s="85"/>
      <c r="BS77" s="85"/>
      <c r="BT77" s="85"/>
      <c r="BU77" s="101"/>
      <c r="BV77" s="101"/>
      <c r="BW77" s="66"/>
      <c r="BX77" s="66"/>
      <c r="BY77" s="66"/>
      <c r="BZ77" s="66"/>
      <c r="CA77" s="66"/>
      <c r="CB77" s="66"/>
      <c r="CC77" s="85"/>
      <c r="CD77" s="85"/>
      <c r="CE77" s="66"/>
      <c r="CF77" s="45"/>
      <c r="CG77" s="66"/>
      <c r="CH77" s="73"/>
      <c r="CI77" s="73"/>
      <c r="CJ77" s="73"/>
      <c r="CK77" s="73"/>
      <c r="CL77" s="73"/>
      <c r="CM77" s="73"/>
      <c r="CN77" s="73"/>
      <c r="CO77" s="74"/>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5"/>
      <c r="EN77" s="75"/>
      <c r="EO77" s="75"/>
      <c r="EP77" s="75"/>
      <c r="EQ77" s="73"/>
      <c r="ER77" s="73"/>
      <c r="ES77" s="73"/>
      <c r="ET77" s="73"/>
      <c r="EU77" s="73"/>
    </row>
    <row r="78" spans="1:151" x14ac:dyDescent="0.25">
      <c r="A78" s="66"/>
      <c r="B78" s="102"/>
      <c r="C78" s="66"/>
      <c r="D78" s="66"/>
      <c r="E78" s="66"/>
      <c r="F78" s="66"/>
      <c r="G78" s="101"/>
      <c r="H78" s="66"/>
      <c r="I78" s="66"/>
      <c r="J78" s="66"/>
      <c r="K78" s="85"/>
      <c r="L78" s="66"/>
      <c r="M78" s="85"/>
      <c r="N78" s="66"/>
      <c r="O78" s="66"/>
      <c r="P78" s="66"/>
      <c r="Q78" s="66"/>
      <c r="R78" s="66"/>
      <c r="S78" s="66"/>
      <c r="T78" s="66"/>
      <c r="U78" s="66"/>
      <c r="V78" s="66"/>
      <c r="W78" s="85"/>
      <c r="X78" s="85"/>
      <c r="Y78" s="85"/>
      <c r="Z78" s="85"/>
      <c r="AA78" s="85"/>
      <c r="AB78" s="85"/>
      <c r="AC78" s="85"/>
      <c r="AD78" s="85"/>
      <c r="AE78" s="85"/>
      <c r="AF78" s="85"/>
      <c r="AG78" s="101"/>
      <c r="AH78" s="101"/>
      <c r="AI78" s="101"/>
      <c r="AJ78" s="101"/>
      <c r="AK78" s="66"/>
      <c r="AL78" s="66"/>
      <c r="AM78" s="66"/>
      <c r="AN78" s="66"/>
      <c r="AO78" s="66"/>
      <c r="AP78" s="66"/>
      <c r="AQ78" s="66"/>
      <c r="AR78" s="66"/>
      <c r="AS78" s="101"/>
      <c r="AT78" s="66"/>
      <c r="AU78" s="66"/>
      <c r="AV78" s="66"/>
      <c r="AW78" s="66"/>
      <c r="AX78" s="85"/>
      <c r="AY78" s="17"/>
      <c r="AZ78" s="18"/>
      <c r="BA78" s="17"/>
      <c r="BB78" s="17"/>
      <c r="BC78" s="66"/>
      <c r="BD78" s="66"/>
      <c r="BE78" s="66"/>
      <c r="BF78" s="66"/>
      <c r="BG78" s="66"/>
      <c r="BH78" s="66"/>
      <c r="BI78" s="85"/>
      <c r="BJ78" s="85"/>
      <c r="BK78" s="85"/>
      <c r="BL78" s="85"/>
      <c r="BM78" s="85"/>
      <c r="BN78" s="85"/>
      <c r="BO78" s="85"/>
      <c r="BP78" s="85"/>
      <c r="BQ78" s="85"/>
      <c r="BR78" s="85"/>
      <c r="BS78" s="85"/>
      <c r="BT78" s="85"/>
      <c r="BU78" s="101"/>
      <c r="BV78" s="101"/>
      <c r="BW78" s="66"/>
      <c r="BX78" s="66"/>
      <c r="BY78" s="66"/>
      <c r="BZ78" s="66"/>
      <c r="CA78" s="66"/>
      <c r="CB78" s="66"/>
      <c r="CC78" s="85"/>
      <c r="CD78" s="85"/>
      <c r="CE78" s="66"/>
      <c r="CF78" s="45"/>
      <c r="CG78" s="66"/>
      <c r="CH78" s="73"/>
      <c r="CI78" s="73"/>
      <c r="CJ78" s="73"/>
      <c r="CK78" s="73"/>
      <c r="CL78" s="73"/>
      <c r="CM78" s="73"/>
      <c r="CN78" s="73"/>
      <c r="CO78" s="74"/>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5"/>
      <c r="EN78" s="75"/>
      <c r="EO78" s="75"/>
      <c r="EP78" s="75"/>
      <c r="EQ78" s="73"/>
      <c r="ER78" s="73"/>
      <c r="ES78" s="73"/>
      <c r="ET78" s="73"/>
      <c r="EU78" s="73"/>
    </row>
    <row r="79" spans="1:151" x14ac:dyDescent="0.25">
      <c r="A79" s="66"/>
      <c r="B79" s="102"/>
      <c r="C79" s="66"/>
      <c r="D79" s="66"/>
      <c r="E79" s="66"/>
      <c r="F79" s="66"/>
      <c r="G79" s="101"/>
      <c r="H79" s="66"/>
      <c r="I79" s="66"/>
      <c r="J79" s="66"/>
      <c r="K79" s="85"/>
      <c r="L79" s="66"/>
      <c r="M79" s="85"/>
      <c r="N79" s="66"/>
      <c r="O79" s="66"/>
      <c r="P79" s="66"/>
      <c r="Q79" s="66"/>
      <c r="R79" s="66"/>
      <c r="S79" s="66"/>
      <c r="T79" s="66"/>
      <c r="U79" s="66"/>
      <c r="V79" s="66"/>
      <c r="W79" s="85"/>
      <c r="X79" s="85"/>
      <c r="Y79" s="85"/>
      <c r="Z79" s="85"/>
      <c r="AA79" s="85"/>
      <c r="AB79" s="85"/>
      <c r="AC79" s="85"/>
      <c r="AD79" s="85"/>
      <c r="AE79" s="85"/>
      <c r="AF79" s="85"/>
      <c r="AG79" s="101"/>
      <c r="AH79" s="101"/>
      <c r="AI79" s="101"/>
      <c r="AJ79" s="101"/>
      <c r="AK79" s="66"/>
      <c r="AL79" s="66"/>
      <c r="AM79" s="66"/>
      <c r="AN79" s="66"/>
      <c r="AO79" s="66"/>
      <c r="AP79" s="66"/>
      <c r="AQ79" s="66"/>
      <c r="AR79" s="66"/>
      <c r="AS79" s="101"/>
      <c r="AT79" s="66"/>
      <c r="AU79" s="66"/>
      <c r="AV79" s="66"/>
      <c r="AW79" s="66"/>
      <c r="AX79" s="85"/>
      <c r="AY79" s="17"/>
      <c r="AZ79" s="18"/>
      <c r="BA79" s="17"/>
      <c r="BB79" s="17"/>
      <c r="BC79" s="66"/>
      <c r="BD79" s="66"/>
      <c r="BE79" s="66"/>
      <c r="BF79" s="66"/>
      <c r="BG79" s="66"/>
      <c r="BH79" s="66"/>
      <c r="BI79" s="85"/>
      <c r="BJ79" s="85"/>
      <c r="BK79" s="85"/>
      <c r="BL79" s="85"/>
      <c r="BM79" s="85"/>
      <c r="BN79" s="85"/>
      <c r="BO79" s="85"/>
      <c r="BP79" s="85"/>
      <c r="BQ79" s="85"/>
      <c r="BR79" s="85"/>
      <c r="BS79" s="85"/>
      <c r="BT79" s="85"/>
      <c r="BU79" s="101"/>
      <c r="BV79" s="101"/>
      <c r="BW79" s="66"/>
      <c r="BX79" s="66"/>
      <c r="BY79" s="66"/>
      <c r="BZ79" s="66"/>
      <c r="CA79" s="66"/>
      <c r="CB79" s="66"/>
      <c r="CC79" s="85"/>
      <c r="CD79" s="85"/>
      <c r="CE79" s="66"/>
      <c r="CF79" s="45"/>
      <c r="CG79" s="66"/>
      <c r="CH79" s="73"/>
      <c r="CI79" s="73"/>
      <c r="CJ79" s="73"/>
      <c r="CK79" s="73"/>
      <c r="CL79" s="73"/>
      <c r="CM79" s="73"/>
      <c r="CN79" s="73"/>
      <c r="CO79" s="74"/>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5"/>
      <c r="EN79" s="75"/>
      <c r="EO79" s="75"/>
      <c r="EP79" s="75"/>
      <c r="EQ79" s="73"/>
      <c r="ER79" s="73"/>
      <c r="ES79" s="73"/>
      <c r="ET79" s="73"/>
      <c r="EU79" s="73"/>
    </row>
    <row r="80" spans="1:151" x14ac:dyDescent="0.25">
      <c r="A80" s="66"/>
      <c r="B80" s="102"/>
      <c r="C80" s="66"/>
      <c r="D80" s="66"/>
      <c r="E80" s="66"/>
      <c r="F80" s="66"/>
      <c r="G80" s="101"/>
      <c r="H80" s="66"/>
      <c r="I80" s="66"/>
      <c r="J80" s="66"/>
      <c r="K80" s="85"/>
      <c r="L80" s="66"/>
      <c r="M80" s="85"/>
      <c r="N80" s="66"/>
      <c r="O80" s="66"/>
      <c r="P80" s="66"/>
      <c r="Q80" s="66"/>
      <c r="R80" s="66"/>
      <c r="S80" s="66"/>
      <c r="T80" s="66"/>
      <c r="U80" s="66"/>
      <c r="V80" s="66"/>
      <c r="W80" s="85"/>
      <c r="X80" s="85"/>
      <c r="Y80" s="85"/>
      <c r="Z80" s="85"/>
      <c r="AA80" s="85"/>
      <c r="AB80" s="85"/>
      <c r="AC80" s="85"/>
      <c r="AD80" s="85"/>
      <c r="AE80" s="85"/>
      <c r="AF80" s="85"/>
      <c r="AG80" s="101"/>
      <c r="AH80" s="101"/>
      <c r="AI80" s="101"/>
      <c r="AJ80" s="101"/>
      <c r="AK80" s="66"/>
      <c r="AL80" s="66"/>
      <c r="AM80" s="66"/>
      <c r="AN80" s="66"/>
      <c r="AO80" s="66"/>
      <c r="AP80" s="66"/>
      <c r="AQ80" s="66"/>
      <c r="AR80" s="66"/>
      <c r="AS80" s="101"/>
      <c r="AT80" s="66"/>
      <c r="AU80" s="66"/>
      <c r="AV80" s="66"/>
      <c r="AW80" s="66"/>
      <c r="AX80" s="85"/>
      <c r="AY80" s="17"/>
      <c r="AZ80" s="18"/>
      <c r="BA80" s="17"/>
      <c r="BB80" s="17"/>
      <c r="BC80" s="66"/>
      <c r="BD80" s="66"/>
      <c r="BE80" s="66"/>
      <c r="BF80" s="66"/>
      <c r="BG80" s="66"/>
      <c r="BH80" s="66"/>
      <c r="BI80" s="85"/>
      <c r="BJ80" s="85"/>
      <c r="BK80" s="85"/>
      <c r="BL80" s="85"/>
      <c r="BM80" s="85"/>
      <c r="BN80" s="85"/>
      <c r="BO80" s="85"/>
      <c r="BP80" s="85"/>
      <c r="BQ80" s="85"/>
      <c r="BR80" s="85"/>
      <c r="BS80" s="85"/>
      <c r="BT80" s="85"/>
      <c r="BU80" s="101"/>
      <c r="BV80" s="101"/>
      <c r="BW80" s="66"/>
      <c r="BX80" s="66"/>
      <c r="BY80" s="66"/>
      <c r="BZ80" s="66"/>
      <c r="CA80" s="66"/>
      <c r="CB80" s="66"/>
      <c r="CC80" s="85"/>
      <c r="CD80" s="85"/>
      <c r="CE80" s="66"/>
      <c r="CF80" s="45"/>
      <c r="CG80" s="66"/>
      <c r="CH80" s="73"/>
      <c r="CI80" s="73"/>
      <c r="CJ80" s="73"/>
      <c r="CK80" s="73"/>
      <c r="CL80" s="73"/>
      <c r="CM80" s="73"/>
      <c r="CN80" s="73"/>
      <c r="CO80" s="74"/>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5"/>
      <c r="EN80" s="75"/>
      <c r="EO80" s="75"/>
      <c r="EP80" s="75"/>
      <c r="EQ80" s="73"/>
      <c r="ER80" s="73"/>
      <c r="ES80" s="73"/>
      <c r="ET80" s="73"/>
      <c r="EU80" s="73"/>
    </row>
    <row r="81" spans="1:151" x14ac:dyDescent="0.25">
      <c r="A81" s="66"/>
      <c r="B81" s="102"/>
      <c r="C81" s="66"/>
      <c r="D81" s="79"/>
      <c r="E81" s="17"/>
      <c r="F81" s="17"/>
      <c r="G81" s="101"/>
      <c r="H81" s="66"/>
      <c r="I81" s="66"/>
      <c r="J81" s="66"/>
      <c r="K81" s="85"/>
      <c r="L81" s="66"/>
      <c r="M81" s="85"/>
      <c r="N81" s="66"/>
      <c r="O81" s="66"/>
      <c r="P81" s="66"/>
      <c r="Q81" s="66"/>
      <c r="R81" s="66"/>
      <c r="S81" s="66"/>
      <c r="T81" s="66"/>
      <c r="U81" s="66"/>
      <c r="V81" s="66"/>
      <c r="W81" s="85"/>
      <c r="X81" s="85"/>
      <c r="Y81" s="85"/>
      <c r="Z81" s="85"/>
      <c r="AA81" s="85"/>
      <c r="AB81" s="85"/>
      <c r="AC81" s="85"/>
      <c r="AD81" s="85"/>
      <c r="AE81" s="85"/>
      <c r="AF81" s="85"/>
      <c r="AG81" s="101"/>
      <c r="AH81" s="101"/>
      <c r="AI81" s="101"/>
      <c r="AJ81" s="101"/>
      <c r="AK81" s="66"/>
      <c r="AL81" s="66"/>
      <c r="AM81" s="66"/>
      <c r="AN81" s="66"/>
      <c r="AO81" s="66"/>
      <c r="AP81" s="66"/>
      <c r="AQ81" s="66"/>
      <c r="AR81" s="66"/>
      <c r="AS81" s="101"/>
      <c r="AT81" s="66"/>
      <c r="AU81" s="66"/>
      <c r="AV81" s="66"/>
      <c r="AW81" s="66"/>
      <c r="AX81" s="85"/>
      <c r="AY81" s="17"/>
      <c r="AZ81" s="18"/>
      <c r="BA81" s="17"/>
      <c r="BB81" s="17"/>
      <c r="BC81" s="66"/>
      <c r="BD81" s="66"/>
      <c r="BE81" s="66"/>
      <c r="BF81" s="66"/>
      <c r="BG81" s="66"/>
      <c r="BH81" s="66"/>
      <c r="BI81" s="85"/>
      <c r="BJ81" s="85"/>
      <c r="BK81" s="85"/>
      <c r="BL81" s="85"/>
      <c r="BM81" s="85"/>
      <c r="BN81" s="85"/>
      <c r="BO81" s="85"/>
      <c r="BP81" s="85"/>
      <c r="BQ81" s="85"/>
      <c r="BR81" s="85"/>
      <c r="BS81" s="85"/>
      <c r="BT81" s="85"/>
      <c r="BU81" s="101"/>
      <c r="BV81" s="101"/>
      <c r="BW81" s="66"/>
      <c r="BX81" s="66"/>
      <c r="BY81" s="66"/>
      <c r="BZ81" s="66"/>
      <c r="CA81" s="66"/>
      <c r="CB81" s="66"/>
      <c r="CC81" s="85"/>
      <c r="CD81" s="85"/>
      <c r="CE81" s="66"/>
      <c r="CF81" s="45"/>
      <c r="CG81" s="66"/>
      <c r="CH81" s="73"/>
      <c r="CI81" s="73"/>
      <c r="CJ81" s="73"/>
      <c r="CK81" s="73"/>
      <c r="CL81" s="73"/>
      <c r="CM81" s="73"/>
      <c r="CN81" s="73"/>
      <c r="CO81" s="74"/>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5"/>
      <c r="EN81" s="75"/>
      <c r="EO81" s="75"/>
      <c r="EP81" s="75"/>
      <c r="EQ81" s="73"/>
      <c r="ER81" s="73"/>
      <c r="ES81" s="73"/>
      <c r="ET81" s="73"/>
      <c r="EU81" s="73"/>
    </row>
    <row r="82" spans="1:151" x14ac:dyDescent="0.25">
      <c r="A82" s="17"/>
      <c r="B82" s="14"/>
      <c r="C82" s="78"/>
      <c r="D82" s="13"/>
      <c r="E82" s="20"/>
      <c r="F82" s="20"/>
      <c r="G82" s="17"/>
      <c r="H82" s="17"/>
      <c r="I82" s="17"/>
      <c r="J82" s="78"/>
      <c r="K82" s="78"/>
      <c r="L82" s="78"/>
      <c r="M82" s="78"/>
      <c r="N82" s="17"/>
      <c r="O82" s="78"/>
      <c r="P82" s="78"/>
      <c r="Q82" s="79"/>
      <c r="R82" s="79"/>
      <c r="S82" s="17"/>
      <c r="T82" s="17"/>
      <c r="U82" s="17"/>
      <c r="V82" s="17"/>
      <c r="W82" s="17"/>
      <c r="X82" s="17"/>
      <c r="Y82" s="17"/>
      <c r="Z82" s="17"/>
      <c r="AA82" s="17"/>
      <c r="AB82" s="17"/>
      <c r="AC82" s="17"/>
      <c r="AD82" s="17"/>
      <c r="AE82" s="17"/>
      <c r="AF82" s="17"/>
      <c r="AG82" s="17"/>
      <c r="AH82" s="17"/>
      <c r="AI82" s="17"/>
      <c r="AJ82" s="17"/>
      <c r="AK82" s="17"/>
      <c r="AL82" s="17"/>
      <c r="AM82" s="17"/>
      <c r="AN82" s="17"/>
      <c r="AO82" s="18"/>
      <c r="AP82" s="17"/>
      <c r="AQ82" s="17"/>
      <c r="AR82" s="17"/>
      <c r="AS82" s="17"/>
      <c r="AT82" s="18"/>
      <c r="AU82" s="17"/>
      <c r="AV82" s="17"/>
      <c r="AW82" s="17"/>
      <c r="AX82" s="17"/>
      <c r="AY82" s="17"/>
      <c r="AZ82" s="18"/>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80"/>
      <c r="CC82" s="80"/>
      <c r="CD82" s="80"/>
      <c r="CE82" s="81"/>
      <c r="CF82" s="81"/>
      <c r="CG82" s="17"/>
      <c r="CH82" s="77"/>
      <c r="CI82" s="73"/>
      <c r="CJ82" s="73"/>
      <c r="CK82" s="77"/>
      <c r="CL82" s="77"/>
      <c r="CM82" s="77"/>
      <c r="CN82" s="77"/>
      <c r="CO82" s="82"/>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5"/>
      <c r="EN82" s="75"/>
      <c r="EO82" s="75"/>
      <c r="EP82" s="75"/>
      <c r="EQ82" s="73"/>
      <c r="ER82" s="73"/>
      <c r="ES82" s="73"/>
      <c r="ET82" s="73"/>
      <c r="EU82" s="73"/>
    </row>
    <row r="83" spans="1:151" x14ac:dyDescent="0.25">
      <c r="A83" s="20"/>
      <c r="B83" s="20"/>
      <c r="C83" s="15"/>
      <c r="D83" s="13"/>
      <c r="E83" s="20"/>
      <c r="F83" s="20"/>
      <c r="G83" s="20"/>
      <c r="H83" s="20"/>
      <c r="I83" s="20"/>
      <c r="J83" s="15"/>
      <c r="K83" s="15"/>
      <c r="L83" s="15"/>
      <c r="M83" s="15"/>
      <c r="N83" s="20"/>
      <c r="O83" s="15"/>
      <c r="P83" s="15"/>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16"/>
      <c r="AP83" s="17"/>
      <c r="AQ83" s="17"/>
      <c r="AR83" s="17"/>
      <c r="AS83" s="17"/>
      <c r="AT83" s="18"/>
      <c r="AU83" s="17"/>
      <c r="AV83" s="17"/>
      <c r="AW83" s="17"/>
      <c r="AX83" s="17"/>
      <c r="AY83" s="17"/>
      <c r="AZ83" s="18"/>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80"/>
      <c r="CC83" s="80"/>
      <c r="CD83" s="80"/>
      <c r="CE83" s="81"/>
      <c r="CF83" s="81"/>
      <c r="CG83" s="17"/>
      <c r="CH83" s="73"/>
      <c r="CI83" s="73"/>
      <c r="CJ83" s="73"/>
      <c r="CK83" s="73"/>
      <c r="CL83" s="73"/>
      <c r="CM83" s="73"/>
      <c r="CN83" s="73"/>
      <c r="CO83" s="74"/>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5"/>
      <c r="EN83" s="75"/>
      <c r="EO83" s="75"/>
      <c r="EP83" s="75"/>
      <c r="EQ83" s="73"/>
      <c r="ER83" s="73"/>
      <c r="ES83" s="73"/>
      <c r="ET83" s="73"/>
      <c r="EU83" s="73"/>
    </row>
    <row r="84" spans="1:151" x14ac:dyDescent="0.25">
      <c r="A84" s="20"/>
      <c r="B84" s="20"/>
      <c r="C84" s="15"/>
      <c r="D84" s="13"/>
      <c r="E84" s="20"/>
      <c r="F84" s="20"/>
      <c r="G84" s="20"/>
      <c r="H84" s="20"/>
      <c r="I84" s="20"/>
      <c r="J84" s="15"/>
      <c r="K84" s="15"/>
      <c r="L84" s="15"/>
      <c r="M84" s="15"/>
      <c r="N84" s="20"/>
      <c r="O84" s="15"/>
      <c r="P84" s="15"/>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16"/>
      <c r="AP84" s="17"/>
      <c r="AQ84" s="17"/>
      <c r="AR84" s="17"/>
      <c r="AS84" s="17"/>
      <c r="AT84" s="18"/>
      <c r="AU84" s="17"/>
      <c r="AV84" s="17"/>
      <c r="AW84" s="17"/>
      <c r="AX84" s="17"/>
      <c r="AY84" s="17"/>
      <c r="AZ84" s="18"/>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80"/>
      <c r="CC84" s="80"/>
      <c r="CD84" s="80"/>
      <c r="CE84" s="81"/>
      <c r="CF84" s="81"/>
      <c r="CG84" s="17"/>
      <c r="CH84" s="73"/>
      <c r="CI84" s="73"/>
      <c r="CJ84" s="73"/>
      <c r="CK84" s="73"/>
      <c r="CL84" s="73"/>
      <c r="CM84" s="73"/>
      <c r="CN84" s="73"/>
      <c r="CO84" s="74"/>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5"/>
      <c r="EN84" s="75"/>
      <c r="EO84" s="75"/>
      <c r="EP84" s="75"/>
      <c r="EQ84" s="73"/>
      <c r="ER84" s="73"/>
      <c r="ES84" s="73"/>
      <c r="ET84" s="73"/>
      <c r="EU84" s="73"/>
    </row>
    <row r="85" spans="1:151" x14ac:dyDescent="0.25">
      <c r="A85" s="20"/>
      <c r="B85" s="20"/>
      <c r="C85" s="15"/>
      <c r="D85" s="13"/>
      <c r="E85" s="20"/>
      <c r="F85" s="20"/>
      <c r="G85" s="20"/>
      <c r="H85" s="20"/>
      <c r="I85" s="20"/>
      <c r="J85" s="15"/>
      <c r="K85" s="15"/>
      <c r="L85" s="15"/>
      <c r="M85" s="15"/>
      <c r="N85" s="20"/>
      <c r="O85" s="15"/>
      <c r="P85" s="15"/>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16"/>
      <c r="AP85" s="17"/>
      <c r="AQ85" s="17"/>
      <c r="AR85" s="17"/>
      <c r="AS85" s="17"/>
      <c r="AT85" s="18"/>
      <c r="AU85" s="17"/>
      <c r="AV85" s="17"/>
      <c r="AW85" s="17"/>
      <c r="AX85" s="17"/>
      <c r="AY85" s="17"/>
      <c r="AZ85" s="18"/>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80"/>
      <c r="CC85" s="80"/>
      <c r="CD85" s="80"/>
      <c r="CE85" s="81"/>
      <c r="CF85" s="81"/>
      <c r="CG85" s="17"/>
      <c r="CH85" s="73"/>
      <c r="CI85" s="73"/>
      <c r="CJ85" s="73"/>
      <c r="CK85" s="73"/>
      <c r="CL85" s="73"/>
      <c r="CM85" s="73"/>
      <c r="CN85" s="73"/>
      <c r="CO85" s="74"/>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5"/>
      <c r="EN85" s="75"/>
      <c r="EO85" s="75"/>
      <c r="EP85" s="75"/>
      <c r="EQ85" s="73"/>
      <c r="ER85" s="73"/>
      <c r="ES85" s="73"/>
      <c r="ET85" s="73"/>
      <c r="EU85" s="73"/>
    </row>
    <row r="86" spans="1:151" x14ac:dyDescent="0.25">
      <c r="A86" s="20"/>
      <c r="B86" s="20"/>
      <c r="C86" s="15"/>
      <c r="D86" s="13"/>
      <c r="E86" s="20"/>
      <c r="F86" s="20"/>
      <c r="G86" s="20"/>
      <c r="H86" s="20"/>
      <c r="I86" s="20"/>
      <c r="J86" s="15"/>
      <c r="K86" s="15"/>
      <c r="L86" s="15"/>
      <c r="M86" s="15"/>
      <c r="N86" s="20"/>
      <c r="O86" s="15"/>
      <c r="P86" s="15"/>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16"/>
      <c r="AP86" s="17"/>
      <c r="AQ86" s="17"/>
      <c r="AR86" s="17"/>
      <c r="AS86" s="17"/>
      <c r="AT86" s="18"/>
      <c r="AU86" s="17"/>
      <c r="AV86" s="17"/>
      <c r="AW86" s="17"/>
      <c r="AX86" s="17"/>
      <c r="AY86" s="17"/>
      <c r="AZ86" s="18"/>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80"/>
      <c r="CC86" s="80"/>
      <c r="CD86" s="80"/>
      <c r="CE86" s="81"/>
      <c r="CF86" s="81"/>
      <c r="CG86" s="17"/>
      <c r="CH86" s="73"/>
      <c r="CI86" s="73"/>
      <c r="CJ86" s="73"/>
      <c r="CK86" s="73"/>
      <c r="CL86" s="73"/>
      <c r="CM86" s="73"/>
      <c r="CN86" s="73"/>
      <c r="CO86" s="74"/>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5"/>
      <c r="EN86" s="75"/>
      <c r="EO86" s="75"/>
      <c r="EP86" s="75"/>
      <c r="EQ86" s="73"/>
      <c r="ER86" s="73"/>
      <c r="ES86" s="73"/>
      <c r="ET86" s="73"/>
      <c r="EU86" s="73"/>
    </row>
    <row r="87" spans="1:151" x14ac:dyDescent="0.25">
      <c r="A87" s="20"/>
      <c r="B87" s="20"/>
      <c r="C87" s="15"/>
      <c r="D87" s="13"/>
      <c r="E87" s="20"/>
      <c r="F87" s="20"/>
      <c r="G87" s="20"/>
      <c r="H87" s="20"/>
      <c r="I87" s="20"/>
      <c r="J87" s="15"/>
      <c r="K87" s="15"/>
      <c r="L87" s="15"/>
      <c r="M87" s="15"/>
      <c r="N87" s="20"/>
      <c r="O87" s="15"/>
      <c r="P87" s="15"/>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16"/>
      <c r="AP87" s="17"/>
      <c r="AQ87" s="17"/>
      <c r="AR87" s="17"/>
      <c r="AS87" s="17"/>
      <c r="AT87" s="18"/>
      <c r="AU87" s="17"/>
      <c r="AV87" s="17"/>
      <c r="AW87" s="17"/>
      <c r="AX87" s="17"/>
      <c r="AY87" s="17"/>
      <c r="AZ87" s="18"/>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80"/>
      <c r="CC87" s="80"/>
      <c r="CD87" s="80"/>
      <c r="CE87" s="81"/>
      <c r="CF87" s="81"/>
      <c r="CG87" s="17"/>
      <c r="CH87" s="73"/>
      <c r="CI87" s="73"/>
      <c r="CJ87" s="73"/>
      <c r="CK87" s="73"/>
      <c r="CL87" s="73"/>
      <c r="CM87" s="73"/>
      <c r="CN87" s="73"/>
      <c r="CO87" s="74"/>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5"/>
      <c r="EN87" s="75"/>
      <c r="EO87" s="75"/>
      <c r="EP87" s="75"/>
      <c r="EQ87" s="73"/>
      <c r="ER87" s="73"/>
      <c r="ES87" s="73"/>
      <c r="ET87" s="73"/>
      <c r="EU87" s="73"/>
    </row>
    <row r="88" spans="1:151" x14ac:dyDescent="0.25">
      <c r="A88" s="20"/>
      <c r="B88" s="20"/>
      <c r="C88" s="15"/>
      <c r="D88" s="13"/>
      <c r="E88" s="20"/>
      <c r="F88" s="20"/>
      <c r="G88" s="20"/>
      <c r="H88" s="20"/>
      <c r="I88" s="20"/>
      <c r="J88" s="15"/>
      <c r="K88" s="15"/>
      <c r="L88" s="15"/>
      <c r="M88" s="15"/>
      <c r="N88" s="20"/>
      <c r="O88" s="15"/>
      <c r="P88" s="15"/>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16"/>
      <c r="AP88" s="17"/>
      <c r="AQ88" s="17"/>
      <c r="AR88" s="17"/>
      <c r="AS88" s="17"/>
      <c r="AT88" s="18"/>
      <c r="AU88" s="17"/>
      <c r="AV88" s="17"/>
      <c r="AW88" s="17"/>
      <c r="AX88" s="17"/>
      <c r="AY88" s="17"/>
      <c r="AZ88" s="18"/>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80"/>
      <c r="CC88" s="80"/>
      <c r="CD88" s="80"/>
      <c r="CE88" s="81"/>
      <c r="CF88" s="81"/>
      <c r="CG88" s="17"/>
      <c r="CH88" s="73"/>
      <c r="CI88" s="73"/>
      <c r="CJ88" s="73"/>
      <c r="CK88" s="73"/>
      <c r="CL88" s="73"/>
      <c r="CM88" s="73"/>
      <c r="CN88" s="73"/>
      <c r="CO88" s="74"/>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5"/>
      <c r="EN88" s="75"/>
      <c r="EO88" s="75"/>
      <c r="EP88" s="75"/>
      <c r="EQ88" s="73"/>
      <c r="ER88" s="73"/>
      <c r="ES88" s="73"/>
      <c r="ET88" s="73"/>
      <c r="EU88" s="73"/>
    </row>
    <row r="89" spans="1:151" x14ac:dyDescent="0.25">
      <c r="A89" s="20"/>
      <c r="B89" s="20"/>
      <c r="C89" s="15"/>
      <c r="D89" s="13"/>
      <c r="E89" s="20"/>
      <c r="F89" s="20"/>
      <c r="G89" s="20"/>
      <c r="H89" s="20"/>
      <c r="I89" s="20"/>
      <c r="J89" s="15"/>
      <c r="K89" s="15"/>
      <c r="L89" s="15"/>
      <c r="M89" s="15"/>
      <c r="N89" s="20"/>
      <c r="O89" s="15"/>
      <c r="P89" s="15"/>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16"/>
      <c r="AP89" s="17"/>
      <c r="AQ89" s="17"/>
      <c r="AR89" s="17"/>
      <c r="AS89" s="17"/>
      <c r="AT89" s="18"/>
      <c r="AU89" s="17"/>
      <c r="AV89" s="17"/>
      <c r="AW89" s="17"/>
      <c r="AX89" s="17"/>
      <c r="AY89" s="17"/>
      <c r="AZ89" s="18"/>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80"/>
      <c r="CC89" s="80"/>
      <c r="CD89" s="80"/>
      <c r="CE89" s="81"/>
      <c r="CF89" s="81"/>
      <c r="CG89" s="17"/>
      <c r="CH89" s="73"/>
      <c r="CI89" s="73"/>
      <c r="CJ89" s="73"/>
      <c r="CK89" s="73"/>
      <c r="CL89" s="73"/>
      <c r="CM89" s="73"/>
      <c r="CN89" s="73"/>
      <c r="CO89" s="74"/>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5"/>
      <c r="EN89" s="75"/>
      <c r="EO89" s="75"/>
      <c r="EP89" s="75"/>
      <c r="EQ89" s="73"/>
      <c r="ER89" s="73"/>
      <c r="ES89" s="73"/>
      <c r="ET89" s="73"/>
      <c r="EU89" s="73"/>
    </row>
    <row r="90" spans="1:151" x14ac:dyDescent="0.25">
      <c r="A90" s="20"/>
      <c r="B90" s="20"/>
      <c r="C90" s="15"/>
      <c r="D90" s="13"/>
      <c r="E90" s="20"/>
      <c r="F90" s="20"/>
      <c r="G90" s="20"/>
      <c r="H90" s="20"/>
      <c r="I90" s="20"/>
      <c r="J90" s="15"/>
      <c r="K90" s="15"/>
      <c r="L90" s="15"/>
      <c r="M90" s="15"/>
      <c r="N90" s="20"/>
      <c r="O90" s="15"/>
      <c r="P90" s="15"/>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16"/>
      <c r="AP90" s="17"/>
      <c r="AQ90" s="17"/>
      <c r="AR90" s="17"/>
      <c r="AS90" s="17"/>
      <c r="AT90" s="18"/>
      <c r="AU90" s="17"/>
      <c r="AV90" s="17"/>
      <c r="AW90" s="17"/>
      <c r="AX90" s="17"/>
      <c r="AY90" s="17"/>
      <c r="AZ90" s="18"/>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80"/>
      <c r="CC90" s="80"/>
      <c r="CD90" s="80"/>
      <c r="CE90" s="81"/>
      <c r="CF90" s="81"/>
      <c r="CG90" s="17"/>
      <c r="CH90" s="73"/>
      <c r="CI90" s="73"/>
      <c r="CJ90" s="73"/>
      <c r="CK90" s="73"/>
      <c r="CL90" s="73"/>
      <c r="CM90" s="73"/>
      <c r="CN90" s="73"/>
      <c r="CO90" s="74"/>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5"/>
      <c r="EN90" s="75"/>
      <c r="EO90" s="75"/>
      <c r="EP90" s="75"/>
      <c r="EQ90" s="73"/>
      <c r="ER90" s="73"/>
      <c r="ES90" s="73"/>
      <c r="ET90" s="73"/>
      <c r="EU90" s="73"/>
    </row>
    <row r="91" spans="1:151" x14ac:dyDescent="0.25">
      <c r="A91" s="20"/>
      <c r="B91" s="20"/>
      <c r="C91" s="15"/>
      <c r="D91" s="13"/>
      <c r="E91" s="20"/>
      <c r="F91" s="20"/>
      <c r="G91" s="20"/>
      <c r="H91" s="20"/>
      <c r="I91" s="20"/>
      <c r="J91" s="15"/>
      <c r="K91" s="15"/>
      <c r="L91" s="15"/>
      <c r="M91" s="15"/>
      <c r="N91" s="20"/>
      <c r="O91" s="15"/>
      <c r="P91" s="15"/>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16"/>
      <c r="AP91" s="17"/>
      <c r="AQ91" s="17"/>
      <c r="AR91" s="17"/>
      <c r="AS91" s="17"/>
      <c r="AT91" s="18"/>
      <c r="AU91" s="17"/>
      <c r="AV91" s="17"/>
      <c r="AW91" s="17"/>
      <c r="AX91" s="17"/>
      <c r="AY91" s="17"/>
      <c r="AZ91" s="18"/>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80"/>
      <c r="CC91" s="80"/>
      <c r="CD91" s="80"/>
      <c r="CE91" s="81"/>
      <c r="CF91" s="81"/>
      <c r="CG91" s="17"/>
      <c r="CH91" s="73"/>
      <c r="CI91" s="73"/>
      <c r="CJ91" s="73"/>
      <c r="CK91" s="73"/>
      <c r="CL91" s="73"/>
      <c r="CM91" s="73"/>
      <c r="CN91" s="73"/>
      <c r="CO91" s="74"/>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5"/>
      <c r="EN91" s="75"/>
      <c r="EO91" s="75"/>
      <c r="EP91" s="75"/>
      <c r="EQ91" s="73"/>
      <c r="ER91" s="73"/>
      <c r="ES91" s="73"/>
      <c r="ET91" s="73"/>
      <c r="EU91" s="73"/>
    </row>
    <row r="92" spans="1:151" x14ac:dyDescent="0.25">
      <c r="A92" s="20"/>
      <c r="B92" s="20"/>
      <c r="C92" s="15"/>
      <c r="D92" s="13"/>
      <c r="E92" s="20"/>
      <c r="F92" s="20"/>
      <c r="G92" s="20"/>
      <c r="H92" s="20"/>
      <c r="I92" s="20"/>
      <c r="J92" s="15"/>
      <c r="K92" s="15"/>
      <c r="L92" s="15"/>
      <c r="M92" s="15"/>
      <c r="N92" s="20"/>
      <c r="O92" s="15"/>
      <c r="P92" s="15"/>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16"/>
      <c r="AP92" s="17"/>
      <c r="AQ92" s="17"/>
      <c r="AR92" s="17"/>
      <c r="AS92" s="17"/>
      <c r="AT92" s="18"/>
      <c r="AU92" s="17"/>
      <c r="AV92" s="17"/>
      <c r="AW92" s="17"/>
      <c r="AX92" s="17"/>
      <c r="AY92" s="17"/>
      <c r="AZ92" s="18"/>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80"/>
      <c r="CC92" s="80"/>
      <c r="CD92" s="80"/>
      <c r="CE92" s="81"/>
      <c r="CF92" s="81"/>
      <c r="CG92" s="17"/>
      <c r="CH92" s="73"/>
      <c r="CI92" s="73"/>
      <c r="CJ92" s="73"/>
      <c r="CK92" s="73"/>
      <c r="CL92" s="73"/>
      <c r="CM92" s="73"/>
      <c r="CN92" s="73"/>
      <c r="CO92" s="74"/>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5"/>
      <c r="EN92" s="75"/>
      <c r="EO92" s="75"/>
      <c r="EP92" s="75"/>
      <c r="EQ92" s="73"/>
      <c r="ER92" s="73"/>
      <c r="ES92" s="73"/>
      <c r="ET92" s="73"/>
      <c r="EU92" s="73"/>
    </row>
    <row r="93" spans="1:151" x14ac:dyDescent="0.25">
      <c r="A93" s="20"/>
      <c r="B93" s="20"/>
      <c r="C93" s="15"/>
      <c r="D93" s="13"/>
      <c r="E93" s="20"/>
      <c r="F93" s="20"/>
      <c r="G93" s="20"/>
      <c r="H93" s="20"/>
      <c r="I93" s="20"/>
      <c r="J93" s="15"/>
      <c r="K93" s="15"/>
      <c r="L93" s="15"/>
      <c r="M93" s="15"/>
      <c r="N93" s="20"/>
      <c r="O93" s="15"/>
      <c r="P93" s="15"/>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16"/>
      <c r="AP93" s="17"/>
      <c r="AQ93" s="17"/>
      <c r="AR93" s="17"/>
      <c r="AS93" s="17"/>
      <c r="AT93" s="18"/>
      <c r="AU93" s="17"/>
      <c r="AV93" s="17"/>
      <c r="AW93" s="17"/>
      <c r="AX93" s="17"/>
      <c r="AY93" s="17"/>
      <c r="AZ93" s="18"/>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80"/>
      <c r="CC93" s="80"/>
      <c r="CD93" s="80"/>
      <c r="CE93" s="81"/>
      <c r="CF93" s="81"/>
      <c r="CG93" s="17"/>
      <c r="CH93" s="73"/>
      <c r="CI93" s="73"/>
      <c r="CJ93" s="73"/>
      <c r="CK93" s="73"/>
      <c r="CL93" s="73"/>
      <c r="CM93" s="73"/>
      <c r="CN93" s="73"/>
      <c r="CO93" s="74"/>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5"/>
      <c r="EN93" s="75"/>
      <c r="EO93" s="75"/>
      <c r="EP93" s="75"/>
      <c r="EQ93" s="73"/>
      <c r="ER93" s="73"/>
      <c r="ES93" s="73"/>
      <c r="ET93" s="73"/>
      <c r="EU93" s="73"/>
    </row>
    <row r="94" spans="1:151" x14ac:dyDescent="0.25">
      <c r="A94" s="20"/>
      <c r="B94" s="20"/>
      <c r="C94" s="15"/>
      <c r="D94" s="13"/>
      <c r="E94" s="20"/>
      <c r="F94" s="20"/>
      <c r="G94" s="20"/>
      <c r="H94" s="20"/>
      <c r="I94" s="20"/>
      <c r="J94" s="15"/>
      <c r="K94" s="15"/>
      <c r="L94" s="15"/>
      <c r="M94" s="15"/>
      <c r="N94" s="20"/>
      <c r="O94" s="15"/>
      <c r="P94" s="15"/>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16"/>
      <c r="AP94" s="17"/>
      <c r="AQ94" s="17"/>
      <c r="AR94" s="17"/>
      <c r="AS94" s="17"/>
      <c r="AT94" s="18"/>
      <c r="AU94" s="17"/>
      <c r="AV94" s="17"/>
      <c r="AW94" s="17"/>
      <c r="AX94" s="17"/>
      <c r="AY94" s="17"/>
      <c r="AZ94" s="18"/>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80"/>
      <c r="CC94" s="80"/>
      <c r="CD94" s="80"/>
      <c r="CE94" s="81"/>
      <c r="CF94" s="81"/>
      <c r="CG94" s="17"/>
      <c r="CH94" s="73"/>
      <c r="CI94" s="73"/>
      <c r="CJ94" s="73"/>
      <c r="CK94" s="73"/>
      <c r="CL94" s="73"/>
      <c r="CM94" s="73"/>
      <c r="CN94" s="73"/>
      <c r="CO94" s="74"/>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5"/>
      <c r="EN94" s="75"/>
      <c r="EO94" s="75"/>
      <c r="EP94" s="75"/>
      <c r="EQ94" s="73"/>
      <c r="ER94" s="73"/>
      <c r="ES94" s="73"/>
      <c r="ET94" s="73"/>
      <c r="EU94" s="73"/>
    </row>
    <row r="95" spans="1:151" x14ac:dyDescent="0.25">
      <c r="A95" s="20"/>
      <c r="B95" s="20"/>
      <c r="C95" s="15"/>
      <c r="D95" s="13"/>
      <c r="E95" s="20"/>
      <c r="F95" s="20"/>
      <c r="G95" s="20"/>
      <c r="H95" s="20"/>
      <c r="I95" s="20"/>
      <c r="J95" s="15"/>
      <c r="K95" s="15"/>
      <c r="L95" s="15"/>
      <c r="M95" s="15"/>
      <c r="N95" s="20"/>
      <c r="O95" s="15"/>
      <c r="P95" s="15"/>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16"/>
      <c r="AP95" s="17"/>
      <c r="AQ95" s="17"/>
      <c r="AR95" s="17"/>
      <c r="AS95" s="17"/>
      <c r="AT95" s="18"/>
      <c r="AU95" s="17"/>
      <c r="AV95" s="17"/>
      <c r="AW95" s="17"/>
      <c r="AX95" s="17"/>
      <c r="AY95" s="17"/>
      <c r="AZ95" s="18"/>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80"/>
      <c r="CC95" s="80"/>
      <c r="CD95" s="80"/>
      <c r="CE95" s="81"/>
      <c r="CF95" s="81"/>
      <c r="CG95" s="17"/>
      <c r="CH95" s="73"/>
      <c r="CI95" s="73"/>
      <c r="CJ95" s="73"/>
      <c r="CK95" s="73"/>
      <c r="CL95" s="73"/>
      <c r="CM95" s="73"/>
      <c r="CN95" s="73"/>
      <c r="CO95" s="74"/>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5"/>
      <c r="EN95" s="75"/>
      <c r="EO95" s="75"/>
      <c r="EP95" s="75"/>
      <c r="EQ95" s="73"/>
      <c r="ER95" s="73"/>
      <c r="ES95" s="73"/>
      <c r="ET95" s="73"/>
      <c r="EU95" s="73"/>
    </row>
    <row r="96" spans="1:151" x14ac:dyDescent="0.25">
      <c r="A96" s="20"/>
      <c r="B96" s="20"/>
      <c r="C96" s="15"/>
      <c r="D96" s="13"/>
      <c r="E96" s="20"/>
      <c r="F96" s="20"/>
      <c r="G96" s="20"/>
      <c r="H96" s="20"/>
      <c r="I96" s="20"/>
      <c r="J96" s="15"/>
      <c r="K96" s="15"/>
      <c r="L96" s="15"/>
      <c r="M96" s="15"/>
      <c r="N96" s="20"/>
      <c r="O96" s="15"/>
      <c r="P96" s="15"/>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16"/>
      <c r="AP96" s="17"/>
      <c r="AQ96" s="17"/>
      <c r="AR96" s="17"/>
      <c r="AS96" s="17"/>
      <c r="AT96" s="18"/>
      <c r="AU96" s="17"/>
      <c r="AV96" s="17"/>
      <c r="AW96" s="17"/>
      <c r="AX96" s="17"/>
      <c r="AY96" s="17"/>
      <c r="AZ96" s="18"/>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80"/>
      <c r="CC96" s="80"/>
      <c r="CD96" s="80"/>
      <c r="CE96" s="81"/>
      <c r="CF96" s="81"/>
      <c r="CG96" s="17"/>
      <c r="CH96" s="73"/>
      <c r="CI96" s="73"/>
      <c r="CJ96" s="73"/>
      <c r="CK96" s="73"/>
      <c r="CL96" s="73"/>
      <c r="CM96" s="73"/>
      <c r="CN96" s="73"/>
      <c r="CO96" s="74"/>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5"/>
      <c r="EN96" s="75"/>
      <c r="EO96" s="75"/>
      <c r="EP96" s="75"/>
      <c r="EQ96" s="73"/>
      <c r="ER96" s="73"/>
      <c r="ES96" s="73"/>
      <c r="ET96" s="73"/>
      <c r="EU96" s="73"/>
    </row>
    <row r="97" spans="1:151" x14ac:dyDescent="0.25">
      <c r="A97" s="20"/>
      <c r="B97" s="20"/>
      <c r="C97" s="15"/>
      <c r="D97" s="13"/>
      <c r="E97" s="20"/>
      <c r="F97" s="20"/>
      <c r="G97" s="20"/>
      <c r="H97" s="20"/>
      <c r="I97" s="20"/>
      <c r="J97" s="15"/>
      <c r="K97" s="15"/>
      <c r="L97" s="15"/>
      <c r="M97" s="15"/>
      <c r="N97" s="20"/>
      <c r="O97" s="15"/>
      <c r="P97" s="15"/>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16"/>
      <c r="AP97" s="17"/>
      <c r="AQ97" s="17"/>
      <c r="AR97" s="17"/>
      <c r="AS97" s="17"/>
      <c r="AT97" s="18"/>
      <c r="AU97" s="17"/>
      <c r="AV97" s="17"/>
      <c r="AW97" s="17"/>
      <c r="AX97" s="17"/>
      <c r="AY97" s="17"/>
      <c r="AZ97" s="18"/>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80"/>
      <c r="CC97" s="80"/>
      <c r="CD97" s="80"/>
      <c r="CE97" s="81"/>
      <c r="CF97" s="81"/>
      <c r="CG97" s="17"/>
      <c r="CH97" s="73"/>
      <c r="CI97" s="73"/>
      <c r="CJ97" s="73"/>
      <c r="CK97" s="73"/>
      <c r="CL97" s="73"/>
      <c r="CM97" s="73"/>
      <c r="CN97" s="73"/>
      <c r="CO97" s="74"/>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5"/>
      <c r="EN97" s="75"/>
      <c r="EO97" s="75"/>
      <c r="EP97" s="75"/>
      <c r="EQ97" s="73"/>
      <c r="ER97" s="73"/>
      <c r="ES97" s="73"/>
      <c r="ET97" s="73"/>
      <c r="EU97" s="73"/>
    </row>
    <row r="98" spans="1:151" x14ac:dyDescent="0.25">
      <c r="A98" s="20"/>
      <c r="B98" s="20"/>
      <c r="C98" s="15"/>
      <c r="D98" s="13"/>
      <c r="E98" s="20"/>
      <c r="F98" s="20"/>
      <c r="G98" s="20"/>
      <c r="H98" s="20"/>
      <c r="I98" s="20"/>
      <c r="J98" s="15"/>
      <c r="K98" s="15"/>
      <c r="L98" s="15"/>
      <c r="M98" s="15"/>
      <c r="N98" s="20"/>
      <c r="O98" s="15"/>
      <c r="P98" s="15"/>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16"/>
      <c r="AP98" s="17"/>
      <c r="AQ98" s="17"/>
      <c r="AR98" s="17"/>
      <c r="AS98" s="17"/>
      <c r="AT98" s="18"/>
      <c r="AU98" s="17"/>
      <c r="AV98" s="17"/>
      <c r="AW98" s="17"/>
      <c r="AX98" s="17"/>
      <c r="AY98" s="17"/>
      <c r="AZ98" s="18"/>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80"/>
      <c r="CC98" s="80"/>
      <c r="CD98" s="80"/>
      <c r="CE98" s="81"/>
      <c r="CF98" s="81"/>
      <c r="CG98" s="17"/>
      <c r="CH98" s="73"/>
      <c r="CI98" s="73"/>
      <c r="CJ98" s="73"/>
      <c r="CK98" s="73"/>
      <c r="CL98" s="73"/>
      <c r="CM98" s="73"/>
      <c r="CN98" s="73"/>
      <c r="CO98" s="74"/>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5"/>
      <c r="EN98" s="75"/>
      <c r="EO98" s="75"/>
      <c r="EP98" s="75"/>
      <c r="EQ98" s="73"/>
      <c r="ER98" s="73"/>
      <c r="ES98" s="73"/>
      <c r="ET98" s="73"/>
      <c r="EU98" s="73"/>
    </row>
    <row r="99" spans="1:151" x14ac:dyDescent="0.25">
      <c r="A99" s="20"/>
      <c r="B99" s="20"/>
      <c r="C99" s="15"/>
      <c r="D99" s="13"/>
      <c r="E99" s="20"/>
      <c r="F99" s="20"/>
      <c r="G99" s="20"/>
      <c r="H99" s="20"/>
      <c r="I99" s="20"/>
      <c r="J99" s="15"/>
      <c r="K99" s="15"/>
      <c r="L99" s="15"/>
      <c r="M99" s="15"/>
      <c r="N99" s="20"/>
      <c r="O99" s="15"/>
      <c r="P99" s="15"/>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16"/>
      <c r="AP99" s="17"/>
      <c r="AQ99" s="17"/>
      <c r="AR99" s="17"/>
      <c r="AS99" s="17"/>
      <c r="AT99" s="18"/>
      <c r="AU99" s="17"/>
      <c r="AV99" s="17"/>
      <c r="AW99" s="17"/>
      <c r="AX99" s="17"/>
      <c r="AY99" s="17"/>
      <c r="AZ99" s="18"/>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80"/>
      <c r="CC99" s="80"/>
      <c r="CD99" s="80"/>
      <c r="CE99" s="81"/>
      <c r="CF99" s="81"/>
      <c r="CG99" s="17"/>
      <c r="CH99" s="73"/>
      <c r="CI99" s="73"/>
      <c r="CJ99" s="73"/>
      <c r="CK99" s="73"/>
      <c r="CL99" s="73"/>
      <c r="CM99" s="73"/>
      <c r="CN99" s="73"/>
      <c r="CO99" s="74"/>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5"/>
      <c r="EN99" s="75"/>
      <c r="EO99" s="75"/>
      <c r="EP99" s="75"/>
      <c r="EQ99" s="73"/>
      <c r="ER99" s="73"/>
      <c r="ES99" s="73"/>
      <c r="ET99" s="73"/>
      <c r="EU99" s="73"/>
    </row>
    <row r="100" spans="1:151" x14ac:dyDescent="0.25">
      <c r="A100" s="20"/>
      <c r="B100" s="20"/>
      <c r="C100" s="15"/>
      <c r="D100" s="13"/>
      <c r="E100" s="20"/>
      <c r="F100" s="20"/>
      <c r="G100" s="20"/>
      <c r="H100" s="20"/>
      <c r="I100" s="20"/>
      <c r="J100" s="15"/>
      <c r="K100" s="15"/>
      <c r="L100" s="15"/>
      <c r="M100" s="15"/>
      <c r="N100" s="20"/>
      <c r="O100" s="15"/>
      <c r="P100" s="15"/>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16"/>
      <c r="AP100" s="17"/>
      <c r="AQ100" s="17"/>
      <c r="AR100" s="17"/>
      <c r="AS100" s="17"/>
      <c r="AT100" s="18"/>
      <c r="AU100" s="17"/>
      <c r="AV100" s="17"/>
      <c r="AW100" s="17"/>
      <c r="AX100" s="17"/>
      <c r="AY100" s="17"/>
      <c r="AZ100" s="18"/>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80"/>
      <c r="CC100" s="80"/>
      <c r="CD100" s="80"/>
      <c r="CE100" s="81"/>
      <c r="CF100" s="81"/>
      <c r="CG100" s="17"/>
      <c r="CH100" s="73"/>
      <c r="CI100" s="73"/>
      <c r="CJ100" s="73"/>
      <c r="CK100" s="73"/>
      <c r="CL100" s="73"/>
      <c r="CM100" s="73"/>
      <c r="CN100" s="73"/>
      <c r="CO100" s="74"/>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5"/>
      <c r="EN100" s="75"/>
      <c r="EO100" s="75"/>
      <c r="EP100" s="75"/>
      <c r="EQ100" s="73"/>
      <c r="ER100" s="73"/>
      <c r="ES100" s="73"/>
      <c r="ET100" s="73"/>
      <c r="EU100" s="73"/>
    </row>
    <row r="101" spans="1:151" x14ac:dyDescent="0.25">
      <c r="A101" s="20"/>
      <c r="B101" s="20"/>
      <c r="C101" s="15"/>
      <c r="D101" s="13"/>
      <c r="E101" s="20"/>
      <c r="F101" s="20"/>
      <c r="G101" s="20"/>
      <c r="H101" s="20"/>
      <c r="I101" s="20"/>
      <c r="J101" s="15"/>
      <c r="K101" s="15"/>
      <c r="L101" s="15"/>
      <c r="M101" s="15"/>
      <c r="N101" s="20"/>
      <c r="O101" s="15"/>
      <c r="P101" s="15"/>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16"/>
      <c r="AP101" s="17"/>
      <c r="AQ101" s="17"/>
      <c r="AR101" s="17"/>
      <c r="AS101" s="17"/>
      <c r="AT101" s="18"/>
      <c r="AU101" s="17"/>
      <c r="AV101" s="17"/>
      <c r="AW101" s="17"/>
      <c r="AX101" s="17"/>
      <c r="AY101" s="17"/>
      <c r="AZ101" s="18"/>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80"/>
      <c r="CC101" s="80"/>
      <c r="CD101" s="80"/>
      <c r="CE101" s="81"/>
      <c r="CF101" s="81"/>
      <c r="CG101" s="17"/>
      <c r="CH101" s="73"/>
      <c r="CI101" s="73"/>
      <c r="CJ101" s="73"/>
      <c r="CK101" s="73"/>
      <c r="CL101" s="73"/>
      <c r="CM101" s="73"/>
      <c r="CN101" s="73"/>
      <c r="CO101" s="74"/>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5"/>
      <c r="EN101" s="75"/>
      <c r="EO101" s="75"/>
      <c r="EP101" s="75"/>
      <c r="EQ101" s="73"/>
      <c r="ER101" s="73"/>
      <c r="ES101" s="73"/>
      <c r="ET101" s="73"/>
      <c r="EU101" s="73"/>
    </row>
    <row r="102" spans="1:151" x14ac:dyDescent="0.25">
      <c r="A102" s="20"/>
      <c r="B102" s="20"/>
      <c r="C102" s="15"/>
      <c r="D102" s="13"/>
      <c r="E102" s="20"/>
      <c r="F102" s="20"/>
      <c r="G102" s="20"/>
      <c r="H102" s="20"/>
      <c r="I102" s="20"/>
      <c r="J102" s="15"/>
      <c r="K102" s="15"/>
      <c r="L102" s="15"/>
      <c r="M102" s="15"/>
      <c r="N102" s="20"/>
      <c r="O102" s="15"/>
      <c r="P102" s="15"/>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16"/>
      <c r="AP102" s="17"/>
      <c r="AQ102" s="17"/>
      <c r="AR102" s="17"/>
      <c r="AS102" s="17"/>
      <c r="AT102" s="18"/>
      <c r="AU102" s="17"/>
      <c r="AV102" s="17"/>
      <c r="AW102" s="17"/>
      <c r="AX102" s="17"/>
      <c r="AY102" s="17"/>
      <c r="AZ102" s="18"/>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80"/>
      <c r="CC102" s="80"/>
      <c r="CD102" s="80"/>
      <c r="CE102" s="81"/>
      <c r="CF102" s="81"/>
      <c r="CG102" s="17"/>
      <c r="CH102" s="73"/>
      <c r="CI102" s="73"/>
      <c r="CJ102" s="73"/>
      <c r="CK102" s="73"/>
      <c r="CL102" s="73"/>
      <c r="CM102" s="73"/>
      <c r="CN102" s="73"/>
      <c r="CO102" s="74"/>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5"/>
      <c r="EN102" s="75"/>
      <c r="EO102" s="75"/>
      <c r="EP102" s="75"/>
      <c r="EQ102" s="73"/>
      <c r="ER102" s="73"/>
      <c r="ES102" s="73"/>
      <c r="ET102" s="73"/>
      <c r="EU102" s="73"/>
    </row>
    <row r="103" spans="1:151" x14ac:dyDescent="0.25">
      <c r="A103" s="20"/>
      <c r="B103" s="20"/>
      <c r="C103" s="15"/>
      <c r="D103" s="13"/>
      <c r="E103" s="20"/>
      <c r="F103" s="20"/>
      <c r="G103" s="20"/>
      <c r="H103" s="20"/>
      <c r="I103" s="20"/>
      <c r="J103" s="15"/>
      <c r="K103" s="15"/>
      <c r="L103" s="15"/>
      <c r="M103" s="15"/>
      <c r="N103" s="20"/>
      <c r="O103" s="15"/>
      <c r="P103" s="15"/>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16"/>
      <c r="AP103" s="17"/>
      <c r="AQ103" s="17"/>
      <c r="AR103" s="17"/>
      <c r="AS103" s="17"/>
      <c r="AT103" s="18"/>
      <c r="AU103" s="17"/>
      <c r="AV103" s="17"/>
      <c r="AW103" s="17"/>
      <c r="AX103" s="17"/>
      <c r="AY103" s="17"/>
      <c r="AZ103" s="18"/>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80"/>
      <c r="CC103" s="80"/>
      <c r="CD103" s="80"/>
      <c r="CE103" s="81"/>
      <c r="CF103" s="81"/>
      <c r="CG103" s="17"/>
      <c r="CH103" s="73"/>
      <c r="CI103" s="73"/>
      <c r="CJ103" s="73"/>
      <c r="CK103" s="73"/>
      <c r="CL103" s="73"/>
      <c r="CM103" s="73"/>
      <c r="CN103" s="73"/>
      <c r="CO103" s="74"/>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5"/>
      <c r="EN103" s="75"/>
      <c r="EO103" s="75"/>
      <c r="EP103" s="75"/>
      <c r="EQ103" s="73"/>
      <c r="ER103" s="73"/>
      <c r="ES103" s="73"/>
      <c r="ET103" s="73"/>
      <c r="EU103" s="73"/>
    </row>
    <row r="104" spans="1:151" x14ac:dyDescent="0.25">
      <c r="A104" s="20"/>
      <c r="B104" s="20"/>
      <c r="C104" s="15"/>
      <c r="D104" s="13"/>
      <c r="E104" s="20"/>
      <c r="F104" s="20"/>
      <c r="G104" s="20"/>
      <c r="H104" s="20"/>
      <c r="I104" s="20"/>
      <c r="J104" s="15"/>
      <c r="K104" s="15"/>
      <c r="L104" s="15"/>
      <c r="M104" s="15"/>
      <c r="N104" s="20"/>
      <c r="O104" s="15"/>
      <c r="P104" s="15"/>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16"/>
      <c r="AP104" s="17"/>
      <c r="AQ104" s="17"/>
      <c r="AR104" s="17"/>
      <c r="AS104" s="17"/>
      <c r="AT104" s="18"/>
      <c r="AU104" s="17"/>
      <c r="AV104" s="17"/>
      <c r="AW104" s="17"/>
      <c r="AX104" s="17"/>
      <c r="AY104" s="17"/>
      <c r="AZ104" s="18"/>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80"/>
      <c r="CC104" s="80"/>
      <c r="CD104" s="80"/>
      <c r="CE104" s="81"/>
      <c r="CF104" s="81"/>
      <c r="CG104" s="17"/>
      <c r="CH104" s="73"/>
      <c r="CI104" s="73"/>
      <c r="CJ104" s="73"/>
      <c r="CK104" s="73"/>
      <c r="CL104" s="73"/>
      <c r="CM104" s="73"/>
      <c r="CN104" s="73"/>
      <c r="CO104" s="74"/>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5"/>
      <c r="EN104" s="75"/>
      <c r="EO104" s="75"/>
      <c r="EP104" s="75"/>
      <c r="EQ104" s="73"/>
      <c r="ER104" s="73"/>
      <c r="ES104" s="73"/>
      <c r="ET104" s="73"/>
      <c r="EU104" s="73"/>
    </row>
    <row r="105" spans="1:151" x14ac:dyDescent="0.25">
      <c r="A105" s="20"/>
      <c r="B105" s="20"/>
      <c r="C105" s="15"/>
      <c r="D105" s="13"/>
      <c r="E105" s="20"/>
      <c r="F105" s="20"/>
      <c r="G105" s="20"/>
      <c r="H105" s="20"/>
      <c r="I105" s="20"/>
      <c r="J105" s="15"/>
      <c r="K105" s="15"/>
      <c r="L105" s="15"/>
      <c r="M105" s="15"/>
      <c r="N105" s="20"/>
      <c r="O105" s="15"/>
      <c r="P105" s="15"/>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16"/>
      <c r="AP105" s="17"/>
      <c r="AQ105" s="17"/>
      <c r="AR105" s="17"/>
      <c r="AS105" s="17"/>
      <c r="AT105" s="18"/>
      <c r="AU105" s="17"/>
      <c r="AV105" s="17"/>
      <c r="AW105" s="17"/>
      <c r="AX105" s="17"/>
      <c r="AY105" s="17"/>
      <c r="AZ105" s="18"/>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80"/>
      <c r="CC105" s="80"/>
      <c r="CD105" s="80"/>
      <c r="CE105" s="81"/>
      <c r="CF105" s="81"/>
      <c r="CG105" s="17"/>
      <c r="CH105" s="73"/>
      <c r="CI105" s="73"/>
      <c r="CJ105" s="73"/>
      <c r="CK105" s="73"/>
      <c r="CL105" s="73"/>
      <c r="CM105" s="73"/>
      <c r="CN105" s="73"/>
      <c r="CO105" s="74"/>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5"/>
      <c r="EN105" s="75"/>
      <c r="EO105" s="75"/>
      <c r="EP105" s="75"/>
      <c r="EQ105" s="73"/>
      <c r="ER105" s="73"/>
      <c r="ES105" s="73"/>
      <c r="ET105" s="73"/>
      <c r="EU105" s="73"/>
    </row>
    <row r="106" spans="1:151" x14ac:dyDescent="0.25">
      <c r="A106" s="20"/>
      <c r="B106" s="20"/>
      <c r="C106" s="15"/>
      <c r="D106" s="13"/>
      <c r="E106" s="20"/>
      <c r="F106" s="20"/>
      <c r="G106" s="20"/>
      <c r="H106" s="20"/>
      <c r="I106" s="20"/>
      <c r="J106" s="15"/>
      <c r="K106" s="15"/>
      <c r="L106" s="15"/>
      <c r="M106" s="15"/>
      <c r="N106" s="20"/>
      <c r="O106" s="15"/>
      <c r="P106" s="15"/>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16"/>
      <c r="AP106" s="17"/>
      <c r="AQ106" s="17"/>
      <c r="AR106" s="17"/>
      <c r="AS106" s="17"/>
      <c r="AT106" s="18"/>
      <c r="AU106" s="17"/>
      <c r="AV106" s="17"/>
      <c r="AW106" s="17"/>
      <c r="AX106" s="17"/>
      <c r="AY106" s="17"/>
      <c r="AZ106" s="18"/>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80"/>
      <c r="CC106" s="80"/>
      <c r="CD106" s="80"/>
      <c r="CE106" s="81"/>
      <c r="CF106" s="81"/>
      <c r="CG106" s="17"/>
      <c r="CH106" s="73"/>
      <c r="CI106" s="73"/>
      <c r="CJ106" s="73"/>
      <c r="CK106" s="73"/>
      <c r="CL106" s="73"/>
      <c r="CM106" s="73"/>
      <c r="CN106" s="73"/>
      <c r="CO106" s="74"/>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5"/>
      <c r="EN106" s="75"/>
      <c r="EO106" s="75"/>
      <c r="EP106" s="75"/>
      <c r="EQ106" s="73"/>
      <c r="ER106" s="73"/>
      <c r="ES106" s="73"/>
      <c r="ET106" s="73"/>
      <c r="EU106" s="73"/>
    </row>
    <row r="107" spans="1:151" x14ac:dyDescent="0.25">
      <c r="A107" s="20"/>
      <c r="B107" s="20"/>
      <c r="C107" s="15"/>
      <c r="D107" s="13"/>
      <c r="E107" s="20"/>
      <c r="F107" s="20"/>
      <c r="G107" s="20"/>
      <c r="H107" s="20"/>
      <c r="I107" s="20"/>
      <c r="J107" s="15"/>
      <c r="K107" s="15"/>
      <c r="L107" s="15"/>
      <c r="M107" s="15"/>
      <c r="N107" s="20"/>
      <c r="O107" s="15"/>
      <c r="P107" s="15"/>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16"/>
      <c r="AP107" s="17"/>
      <c r="AQ107" s="17"/>
      <c r="AR107" s="17"/>
      <c r="AS107" s="17"/>
      <c r="AT107" s="18"/>
      <c r="AU107" s="17"/>
      <c r="AV107" s="17"/>
      <c r="AW107" s="17"/>
      <c r="AX107" s="17"/>
      <c r="AY107" s="17"/>
      <c r="AZ107" s="18"/>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80"/>
      <c r="CC107" s="80"/>
      <c r="CD107" s="80"/>
      <c r="CE107" s="81"/>
      <c r="CF107" s="81"/>
      <c r="CG107" s="17"/>
      <c r="CH107" s="73"/>
      <c r="CI107" s="73"/>
      <c r="CJ107" s="73"/>
      <c r="CK107" s="73"/>
      <c r="CL107" s="73"/>
      <c r="CM107" s="73"/>
      <c r="CN107" s="73"/>
      <c r="CO107" s="74"/>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5"/>
      <c r="EN107" s="75"/>
      <c r="EO107" s="75"/>
      <c r="EP107" s="75"/>
      <c r="EQ107" s="73"/>
      <c r="ER107" s="73"/>
      <c r="ES107" s="73"/>
      <c r="ET107" s="73"/>
      <c r="EU107" s="73"/>
    </row>
    <row r="108" spans="1:151" x14ac:dyDescent="0.25">
      <c r="A108" s="20"/>
      <c r="B108" s="20"/>
      <c r="C108" s="15"/>
      <c r="D108" s="13"/>
      <c r="E108" s="20"/>
      <c r="F108" s="20"/>
      <c r="G108" s="20"/>
      <c r="H108" s="20"/>
      <c r="I108" s="20"/>
      <c r="J108" s="15"/>
      <c r="K108" s="15"/>
      <c r="L108" s="15"/>
      <c r="M108" s="15"/>
      <c r="N108" s="20"/>
      <c r="O108" s="15"/>
      <c r="P108" s="15"/>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16"/>
      <c r="AP108" s="17"/>
      <c r="AQ108" s="17"/>
      <c r="AR108" s="17"/>
      <c r="AS108" s="17"/>
      <c r="AT108" s="18"/>
      <c r="AU108" s="17"/>
      <c r="AV108" s="17"/>
      <c r="AW108" s="17"/>
      <c r="AX108" s="17"/>
      <c r="AY108" s="17"/>
      <c r="AZ108" s="18"/>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80"/>
      <c r="CC108" s="80"/>
      <c r="CD108" s="80"/>
      <c r="CE108" s="81"/>
      <c r="CF108" s="81"/>
      <c r="CG108" s="17"/>
      <c r="CH108" s="73"/>
      <c r="CI108" s="73"/>
      <c r="CJ108" s="73"/>
      <c r="CK108" s="73"/>
      <c r="CL108" s="73"/>
      <c r="CM108" s="73"/>
      <c r="CN108" s="73"/>
      <c r="CO108" s="74"/>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5"/>
      <c r="EN108" s="75"/>
      <c r="EO108" s="75"/>
      <c r="EP108" s="75"/>
      <c r="EQ108" s="73"/>
      <c r="ER108" s="73"/>
      <c r="ES108" s="73"/>
      <c r="ET108" s="73"/>
      <c r="EU108" s="73"/>
    </row>
    <row r="109" spans="1:151" x14ac:dyDescent="0.25">
      <c r="A109" s="20"/>
      <c r="B109" s="20"/>
      <c r="C109" s="15"/>
      <c r="D109" s="13"/>
      <c r="E109" s="20"/>
      <c r="F109" s="20"/>
      <c r="G109" s="20"/>
      <c r="H109" s="20"/>
      <c r="I109" s="20"/>
      <c r="J109" s="15"/>
      <c r="K109" s="15"/>
      <c r="L109" s="15"/>
      <c r="M109" s="15"/>
      <c r="N109" s="20"/>
      <c r="O109" s="15"/>
      <c r="P109" s="15"/>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16"/>
      <c r="AP109" s="17"/>
      <c r="AQ109" s="17"/>
      <c r="AR109" s="17"/>
      <c r="AS109" s="17"/>
      <c r="AT109" s="18"/>
      <c r="AU109" s="17"/>
      <c r="AV109" s="17"/>
      <c r="AW109" s="17"/>
      <c r="AX109" s="17"/>
      <c r="AY109" s="17"/>
      <c r="AZ109" s="18"/>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80"/>
      <c r="CC109" s="80"/>
      <c r="CD109" s="80"/>
      <c r="CE109" s="81"/>
      <c r="CF109" s="81"/>
      <c r="CG109" s="17"/>
      <c r="CH109" s="73"/>
      <c r="CI109" s="73"/>
      <c r="CJ109" s="73"/>
      <c r="CK109" s="73"/>
      <c r="CL109" s="73"/>
      <c r="CM109" s="73"/>
      <c r="CN109" s="73"/>
      <c r="CO109" s="74"/>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5"/>
      <c r="EN109" s="75"/>
      <c r="EO109" s="75"/>
      <c r="EP109" s="75"/>
      <c r="EQ109" s="73"/>
      <c r="ER109" s="73"/>
      <c r="ES109" s="73"/>
      <c r="ET109" s="73"/>
      <c r="EU109" s="73"/>
    </row>
    <row r="110" spans="1:151" x14ac:dyDescent="0.25">
      <c r="A110" s="20"/>
      <c r="B110" s="20"/>
      <c r="C110" s="15"/>
      <c r="D110" s="13"/>
      <c r="E110" s="20"/>
      <c r="F110" s="20"/>
      <c r="G110" s="20"/>
      <c r="H110" s="20"/>
      <c r="I110" s="20"/>
      <c r="J110" s="15"/>
      <c r="K110" s="15"/>
      <c r="L110" s="15"/>
      <c r="M110" s="15"/>
      <c r="N110" s="20"/>
      <c r="O110" s="15"/>
      <c r="P110" s="15"/>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16"/>
      <c r="AP110" s="17"/>
      <c r="AQ110" s="17"/>
      <c r="AR110" s="17"/>
      <c r="AS110" s="17"/>
      <c r="AT110" s="18"/>
      <c r="AU110" s="17"/>
      <c r="AV110" s="17"/>
      <c r="AW110" s="17"/>
      <c r="AX110" s="17"/>
      <c r="AY110" s="17"/>
      <c r="AZ110" s="18"/>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80"/>
      <c r="CC110" s="80"/>
      <c r="CD110" s="80"/>
      <c r="CE110" s="81"/>
      <c r="CF110" s="81"/>
      <c r="CG110" s="17"/>
      <c r="CH110" s="73"/>
      <c r="CI110" s="73"/>
      <c r="CJ110" s="73"/>
      <c r="CK110" s="73"/>
      <c r="CL110" s="73"/>
      <c r="CM110" s="73"/>
      <c r="CN110" s="73"/>
      <c r="CO110" s="74"/>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5"/>
      <c r="EN110" s="75"/>
      <c r="EO110" s="75"/>
      <c r="EP110" s="75"/>
      <c r="EQ110" s="73"/>
      <c r="ER110" s="73"/>
      <c r="ES110" s="73"/>
      <c r="ET110" s="73"/>
      <c r="EU110" s="73"/>
    </row>
    <row r="111" spans="1:151" x14ac:dyDescent="0.25">
      <c r="A111" s="20"/>
      <c r="B111" s="20"/>
      <c r="C111" s="15"/>
      <c r="D111" s="13"/>
      <c r="E111" s="20"/>
      <c r="F111" s="20"/>
      <c r="G111" s="20"/>
      <c r="H111" s="20"/>
      <c r="I111" s="20"/>
      <c r="J111" s="15"/>
      <c r="K111" s="15"/>
      <c r="L111" s="15"/>
      <c r="M111" s="15"/>
      <c r="N111" s="20"/>
      <c r="O111" s="15"/>
      <c r="P111" s="15"/>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16"/>
      <c r="AP111" s="17"/>
      <c r="AQ111" s="17"/>
      <c r="AR111" s="17"/>
      <c r="AS111" s="17"/>
      <c r="AT111" s="18"/>
      <c r="AU111" s="17"/>
      <c r="AV111" s="17"/>
      <c r="AW111" s="17"/>
      <c r="AX111" s="17"/>
      <c r="AY111" s="17"/>
      <c r="AZ111" s="18"/>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80"/>
      <c r="CC111" s="80"/>
      <c r="CD111" s="80"/>
      <c r="CE111" s="81"/>
      <c r="CF111" s="81"/>
      <c r="CG111" s="17"/>
      <c r="CH111" s="73"/>
      <c r="CI111" s="73"/>
      <c r="CJ111" s="73"/>
      <c r="CK111" s="73"/>
      <c r="CL111" s="73"/>
      <c r="CM111" s="73"/>
      <c r="CN111" s="73"/>
      <c r="CO111" s="74"/>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5"/>
      <c r="EN111" s="75"/>
      <c r="EO111" s="75"/>
      <c r="EP111" s="75"/>
      <c r="EQ111" s="73"/>
      <c r="ER111" s="73"/>
      <c r="ES111" s="73"/>
      <c r="ET111" s="73"/>
      <c r="EU111" s="73"/>
    </row>
    <row r="112" spans="1:151" x14ac:dyDescent="0.25">
      <c r="A112" s="20"/>
      <c r="B112" s="20"/>
      <c r="C112" s="15"/>
      <c r="D112" s="13"/>
      <c r="E112" s="20"/>
      <c r="F112" s="20"/>
      <c r="G112" s="20"/>
      <c r="H112" s="20"/>
      <c r="I112" s="20"/>
      <c r="J112" s="15"/>
      <c r="K112" s="15"/>
      <c r="L112" s="15"/>
      <c r="M112" s="15"/>
      <c r="N112" s="20"/>
      <c r="O112" s="15"/>
      <c r="P112" s="15"/>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16"/>
      <c r="AP112" s="17"/>
      <c r="AQ112" s="17"/>
      <c r="AR112" s="17"/>
      <c r="AS112" s="17"/>
      <c r="AT112" s="18"/>
      <c r="AU112" s="17"/>
      <c r="AV112" s="17"/>
      <c r="AW112" s="17"/>
      <c r="AX112" s="17"/>
      <c r="AY112" s="17"/>
      <c r="AZ112" s="18"/>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80"/>
      <c r="CC112" s="80"/>
      <c r="CD112" s="80"/>
      <c r="CE112" s="81"/>
      <c r="CF112" s="81"/>
      <c r="CG112" s="17"/>
      <c r="CH112" s="73"/>
      <c r="CI112" s="73"/>
      <c r="CJ112" s="73"/>
      <c r="CK112" s="73"/>
      <c r="CL112" s="73"/>
      <c r="CM112" s="73"/>
      <c r="CN112" s="73"/>
      <c r="CO112" s="74"/>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5"/>
      <c r="EN112" s="75"/>
      <c r="EO112" s="75"/>
      <c r="EP112" s="75"/>
      <c r="EQ112" s="73"/>
      <c r="ER112" s="73"/>
      <c r="ES112" s="73"/>
      <c r="ET112" s="73"/>
      <c r="EU112" s="73"/>
    </row>
    <row r="113" spans="1:151" x14ac:dyDescent="0.25">
      <c r="A113" s="20"/>
      <c r="B113" s="20"/>
      <c r="C113" s="15"/>
      <c r="D113" s="13"/>
      <c r="E113" s="20"/>
      <c r="F113" s="20"/>
      <c r="G113" s="20"/>
      <c r="H113" s="20"/>
      <c r="I113" s="20"/>
      <c r="J113" s="15"/>
      <c r="K113" s="15"/>
      <c r="L113" s="15"/>
      <c r="M113" s="15"/>
      <c r="N113" s="20"/>
      <c r="O113" s="15"/>
      <c r="P113" s="15"/>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16"/>
      <c r="AP113" s="17"/>
      <c r="AQ113" s="17"/>
      <c r="AR113" s="17"/>
      <c r="AS113" s="17"/>
      <c r="AT113" s="18"/>
      <c r="AU113" s="17"/>
      <c r="AV113" s="17"/>
      <c r="AW113" s="17"/>
      <c r="AX113" s="17"/>
      <c r="AY113" s="17"/>
      <c r="AZ113" s="18"/>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80"/>
      <c r="CC113" s="80"/>
      <c r="CD113" s="80"/>
      <c r="CE113" s="81"/>
      <c r="CF113" s="81"/>
      <c r="CG113" s="17"/>
      <c r="CH113" s="73"/>
      <c r="CI113" s="73"/>
      <c r="CJ113" s="73"/>
      <c r="CK113" s="73"/>
      <c r="CL113" s="73"/>
      <c r="CM113" s="73"/>
      <c r="CN113" s="73"/>
      <c r="CO113" s="74"/>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5"/>
      <c r="EN113" s="75"/>
      <c r="EO113" s="75"/>
      <c r="EP113" s="75"/>
      <c r="EQ113" s="73"/>
      <c r="ER113" s="73"/>
      <c r="ES113" s="73"/>
      <c r="ET113" s="73"/>
      <c r="EU113" s="73"/>
    </row>
    <row r="114" spans="1:151" x14ac:dyDescent="0.25">
      <c r="A114" s="20"/>
      <c r="B114" s="20"/>
      <c r="C114" s="15"/>
      <c r="D114" s="13"/>
      <c r="E114" s="20"/>
      <c r="F114" s="20"/>
      <c r="G114" s="20"/>
      <c r="H114" s="20"/>
      <c r="I114" s="20"/>
      <c r="J114" s="15"/>
      <c r="K114" s="15"/>
      <c r="L114" s="15"/>
      <c r="M114" s="15"/>
      <c r="N114" s="20"/>
      <c r="O114" s="15"/>
      <c r="P114" s="15"/>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16"/>
      <c r="AP114" s="17"/>
      <c r="AQ114" s="17"/>
      <c r="AR114" s="17"/>
      <c r="AS114" s="17"/>
      <c r="AT114" s="18"/>
      <c r="AU114" s="17"/>
      <c r="AV114" s="17"/>
      <c r="AW114" s="17"/>
      <c r="AX114" s="17"/>
      <c r="AY114" s="17"/>
      <c r="AZ114" s="18"/>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80"/>
      <c r="CC114" s="80"/>
      <c r="CD114" s="80"/>
      <c r="CE114" s="81"/>
      <c r="CF114" s="81"/>
      <c r="CG114" s="17"/>
      <c r="CH114" s="73"/>
      <c r="CI114" s="73"/>
      <c r="CJ114" s="73"/>
      <c r="CK114" s="73"/>
      <c r="CL114" s="73"/>
      <c r="CM114" s="73"/>
      <c r="CN114" s="73"/>
      <c r="CO114" s="74"/>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5"/>
      <c r="EN114" s="75"/>
      <c r="EO114" s="75"/>
      <c r="EP114" s="75"/>
      <c r="EQ114" s="73"/>
      <c r="ER114" s="73"/>
      <c r="ES114" s="73"/>
      <c r="ET114" s="73"/>
      <c r="EU114" s="73"/>
    </row>
    <row r="115" spans="1:151" x14ac:dyDescent="0.25">
      <c r="A115" s="20"/>
      <c r="B115" s="20"/>
      <c r="C115" s="15"/>
      <c r="D115" s="13"/>
      <c r="E115" s="20"/>
      <c r="F115" s="20"/>
      <c r="G115" s="20"/>
      <c r="H115" s="20"/>
      <c r="I115" s="20"/>
      <c r="J115" s="15"/>
      <c r="K115" s="15"/>
      <c r="L115" s="15"/>
      <c r="M115" s="15"/>
      <c r="N115" s="20"/>
      <c r="O115" s="15"/>
      <c r="P115" s="15"/>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16"/>
      <c r="AP115" s="17"/>
      <c r="AQ115" s="17"/>
      <c r="AR115" s="17"/>
      <c r="AS115" s="17"/>
      <c r="AT115" s="18"/>
      <c r="AU115" s="17"/>
      <c r="AV115" s="17"/>
      <c r="AW115" s="17"/>
      <c r="AX115" s="17"/>
      <c r="AY115" s="17"/>
      <c r="AZ115" s="18"/>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80"/>
      <c r="CC115" s="80"/>
      <c r="CD115" s="80"/>
      <c r="CE115" s="81"/>
      <c r="CF115" s="81"/>
      <c r="CG115" s="17"/>
      <c r="CH115" s="73"/>
      <c r="CI115" s="73"/>
      <c r="CJ115" s="73"/>
      <c r="CK115" s="73"/>
      <c r="CL115" s="73"/>
      <c r="CM115" s="73"/>
      <c r="CN115" s="73"/>
      <c r="CO115" s="74"/>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5"/>
      <c r="EN115" s="75"/>
      <c r="EO115" s="75"/>
      <c r="EP115" s="75"/>
      <c r="EQ115" s="73"/>
      <c r="ER115" s="73"/>
      <c r="ES115" s="73"/>
      <c r="ET115" s="73"/>
      <c r="EU115" s="73"/>
    </row>
    <row r="116" spans="1:151" x14ac:dyDescent="0.25">
      <c r="A116" s="20"/>
      <c r="B116" s="20"/>
      <c r="C116" s="15"/>
      <c r="D116" s="13"/>
      <c r="E116" s="20"/>
      <c r="F116" s="20"/>
      <c r="G116" s="20"/>
      <c r="H116" s="20"/>
      <c r="I116" s="20"/>
      <c r="J116" s="15"/>
      <c r="K116" s="15"/>
      <c r="L116" s="15"/>
      <c r="M116" s="15"/>
      <c r="N116" s="20"/>
      <c r="O116" s="15"/>
      <c r="P116" s="15"/>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16"/>
      <c r="AP116" s="17"/>
      <c r="AQ116" s="17"/>
      <c r="AR116" s="17"/>
      <c r="AS116" s="17"/>
      <c r="AT116" s="18"/>
      <c r="AU116" s="17"/>
      <c r="AV116" s="17"/>
      <c r="AW116" s="17"/>
      <c r="AX116" s="17"/>
      <c r="AY116" s="17"/>
      <c r="AZ116" s="18"/>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80"/>
      <c r="CC116" s="80"/>
      <c r="CD116" s="80"/>
      <c r="CE116" s="81"/>
      <c r="CF116" s="81"/>
      <c r="CG116" s="17"/>
      <c r="CH116" s="73"/>
      <c r="CI116" s="73"/>
      <c r="CJ116" s="73"/>
      <c r="CK116" s="73"/>
      <c r="CL116" s="73"/>
      <c r="CM116" s="73"/>
      <c r="CN116" s="73"/>
      <c r="CO116" s="74"/>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5"/>
      <c r="EN116" s="75"/>
      <c r="EO116" s="75"/>
      <c r="EP116" s="75"/>
      <c r="EQ116" s="73"/>
      <c r="ER116" s="73"/>
      <c r="ES116" s="73"/>
      <c r="ET116" s="73"/>
      <c r="EU116" s="73"/>
    </row>
    <row r="117" spans="1:151" x14ac:dyDescent="0.25">
      <c r="A117" s="20"/>
      <c r="B117" s="20"/>
      <c r="C117" s="15"/>
      <c r="D117" s="13"/>
      <c r="E117" s="20"/>
      <c r="F117" s="20"/>
      <c r="G117" s="20"/>
      <c r="H117" s="20"/>
      <c r="I117" s="20"/>
      <c r="J117" s="15"/>
      <c r="K117" s="15"/>
      <c r="L117" s="15"/>
      <c r="M117" s="15"/>
      <c r="N117" s="20"/>
      <c r="O117" s="15"/>
      <c r="P117" s="15"/>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16"/>
      <c r="AP117" s="17"/>
      <c r="AQ117" s="17"/>
      <c r="AR117" s="17"/>
      <c r="AS117" s="17"/>
      <c r="AT117" s="18"/>
      <c r="AU117" s="17"/>
      <c r="AV117" s="17"/>
      <c r="AW117" s="17"/>
      <c r="AX117" s="17"/>
      <c r="AY117" s="17"/>
      <c r="AZ117" s="18"/>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80"/>
      <c r="CC117" s="80"/>
      <c r="CD117" s="80"/>
      <c r="CE117" s="81"/>
      <c r="CF117" s="81"/>
      <c r="CG117" s="17"/>
      <c r="CH117" s="73"/>
      <c r="CI117" s="73"/>
      <c r="CJ117" s="73"/>
      <c r="CK117" s="73"/>
      <c r="CL117" s="73"/>
      <c r="CM117" s="73"/>
      <c r="CN117" s="73"/>
      <c r="CO117" s="74"/>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5"/>
      <c r="EN117" s="75"/>
      <c r="EO117" s="75"/>
      <c r="EP117" s="75"/>
      <c r="EQ117" s="73"/>
      <c r="ER117" s="73"/>
      <c r="ES117" s="73"/>
      <c r="ET117" s="73"/>
      <c r="EU117" s="73"/>
    </row>
    <row r="118" spans="1:151" x14ac:dyDescent="0.25">
      <c r="A118" s="20"/>
      <c r="B118" s="20"/>
      <c r="C118" s="15"/>
      <c r="D118" s="13"/>
      <c r="E118" s="20"/>
      <c r="F118" s="20"/>
      <c r="G118" s="20"/>
      <c r="H118" s="20"/>
      <c r="I118" s="20"/>
      <c r="J118" s="15"/>
      <c r="K118" s="15"/>
      <c r="L118" s="15"/>
      <c r="M118" s="15"/>
      <c r="N118" s="20"/>
      <c r="O118" s="15"/>
      <c r="P118" s="15"/>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16"/>
      <c r="AP118" s="17"/>
      <c r="AQ118" s="17"/>
      <c r="AR118" s="17"/>
      <c r="AS118" s="17"/>
      <c r="AT118" s="18"/>
      <c r="AU118" s="17"/>
      <c r="AV118" s="17"/>
      <c r="AW118" s="17"/>
      <c r="AX118" s="17"/>
      <c r="AY118" s="17"/>
      <c r="AZ118" s="18"/>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80"/>
      <c r="CC118" s="80"/>
      <c r="CD118" s="80"/>
      <c r="CE118" s="81"/>
      <c r="CF118" s="81"/>
      <c r="CG118" s="17"/>
      <c r="CH118" s="73"/>
      <c r="CI118" s="73"/>
      <c r="CJ118" s="73"/>
      <c r="CK118" s="73"/>
      <c r="CL118" s="73"/>
      <c r="CM118" s="73"/>
      <c r="CN118" s="73"/>
      <c r="CO118" s="74"/>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5"/>
      <c r="EN118" s="75"/>
      <c r="EO118" s="75"/>
      <c r="EP118" s="75"/>
      <c r="EQ118" s="73"/>
      <c r="ER118" s="73"/>
      <c r="ES118" s="73"/>
      <c r="ET118" s="73"/>
      <c r="EU118" s="73"/>
    </row>
    <row r="119" spans="1:151" x14ac:dyDescent="0.25">
      <c r="A119" s="20"/>
      <c r="B119" s="20"/>
      <c r="C119" s="15"/>
      <c r="D119" s="13"/>
      <c r="E119" s="20"/>
      <c r="F119" s="20"/>
      <c r="G119" s="20"/>
      <c r="H119" s="20"/>
      <c r="I119" s="20"/>
      <c r="J119" s="15"/>
      <c r="K119" s="15"/>
      <c r="L119" s="15"/>
      <c r="M119" s="15"/>
      <c r="N119" s="20"/>
      <c r="O119" s="15"/>
      <c r="P119" s="15"/>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16"/>
      <c r="AP119" s="17"/>
      <c r="AQ119" s="17"/>
      <c r="AR119" s="17"/>
      <c r="AS119" s="17"/>
      <c r="AT119" s="18"/>
      <c r="AU119" s="17"/>
      <c r="AV119" s="17"/>
      <c r="AW119" s="17"/>
      <c r="AX119" s="17"/>
      <c r="AY119" s="17"/>
      <c r="AZ119" s="18"/>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80"/>
      <c r="CC119" s="80"/>
      <c r="CD119" s="80"/>
      <c r="CE119" s="81"/>
      <c r="CF119" s="81"/>
      <c r="CG119" s="17"/>
      <c r="CH119" s="73"/>
      <c r="CI119" s="73"/>
      <c r="CJ119" s="73"/>
      <c r="CK119" s="73"/>
      <c r="CL119" s="73"/>
      <c r="CM119" s="73"/>
      <c r="CN119" s="73"/>
      <c r="CO119" s="74"/>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5"/>
      <c r="EN119" s="75"/>
      <c r="EO119" s="75"/>
      <c r="EP119" s="75"/>
      <c r="EQ119" s="73"/>
      <c r="ER119" s="73"/>
      <c r="ES119" s="73"/>
      <c r="ET119" s="73"/>
      <c r="EU119" s="73"/>
    </row>
    <row r="120" spans="1:151" x14ac:dyDescent="0.25">
      <c r="A120" s="20"/>
      <c r="B120" s="20"/>
      <c r="C120" s="15"/>
      <c r="D120" s="13"/>
      <c r="E120" s="20"/>
      <c r="F120" s="20"/>
      <c r="G120" s="20"/>
      <c r="H120" s="20"/>
      <c r="I120" s="20"/>
      <c r="J120" s="15"/>
      <c r="K120" s="15"/>
      <c r="L120" s="15"/>
      <c r="M120" s="15"/>
      <c r="N120" s="20"/>
      <c r="O120" s="15"/>
      <c r="P120" s="15"/>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16"/>
      <c r="AP120" s="17"/>
      <c r="AQ120" s="17"/>
      <c r="AR120" s="17"/>
      <c r="AS120" s="17"/>
      <c r="AT120" s="18"/>
      <c r="AU120" s="17"/>
      <c r="AV120" s="17"/>
      <c r="AW120" s="17"/>
      <c r="AX120" s="17"/>
      <c r="AY120" s="17"/>
      <c r="AZ120" s="18"/>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80"/>
      <c r="CC120" s="80"/>
      <c r="CD120" s="80"/>
      <c r="CE120" s="81"/>
      <c r="CF120" s="81"/>
      <c r="CG120" s="17"/>
      <c r="CH120" s="73"/>
      <c r="CI120" s="73"/>
      <c r="CJ120" s="73"/>
      <c r="CK120" s="73"/>
      <c r="CL120" s="73"/>
      <c r="CM120" s="73"/>
      <c r="CN120" s="73"/>
      <c r="CO120" s="74"/>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5"/>
      <c r="EN120" s="75"/>
      <c r="EO120" s="75"/>
      <c r="EP120" s="75"/>
      <c r="EQ120" s="73"/>
      <c r="ER120" s="73"/>
      <c r="ES120" s="73"/>
      <c r="ET120" s="73"/>
      <c r="EU120" s="73"/>
    </row>
    <row r="121" spans="1:151" x14ac:dyDescent="0.25">
      <c r="A121" s="20"/>
      <c r="B121" s="20"/>
      <c r="C121" s="15"/>
      <c r="D121" s="13"/>
      <c r="E121" s="20"/>
      <c r="F121" s="20"/>
      <c r="G121" s="20"/>
      <c r="H121" s="20"/>
      <c r="I121" s="20"/>
      <c r="J121" s="15"/>
      <c r="K121" s="15"/>
      <c r="L121" s="15"/>
      <c r="M121" s="15"/>
      <c r="N121" s="20"/>
      <c r="O121" s="15"/>
      <c r="P121" s="15"/>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16"/>
      <c r="AP121" s="17"/>
      <c r="AQ121" s="17"/>
      <c r="AR121" s="17"/>
      <c r="AS121" s="17"/>
      <c r="AT121" s="18"/>
      <c r="AU121" s="17"/>
      <c r="AV121" s="17"/>
      <c r="AW121" s="17"/>
      <c r="AX121" s="17"/>
      <c r="AY121" s="17"/>
      <c r="AZ121" s="18"/>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80"/>
      <c r="CC121" s="80"/>
      <c r="CD121" s="80"/>
      <c r="CE121" s="81"/>
      <c r="CF121" s="81"/>
      <c r="CG121" s="17"/>
      <c r="CH121" s="73"/>
      <c r="CI121" s="73"/>
      <c r="CJ121" s="73"/>
      <c r="CK121" s="73"/>
      <c r="CL121" s="73"/>
      <c r="CM121" s="73"/>
      <c r="CN121" s="73"/>
      <c r="CO121" s="74"/>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5"/>
      <c r="EN121" s="75"/>
      <c r="EO121" s="75"/>
      <c r="EP121" s="75"/>
      <c r="EQ121" s="73"/>
      <c r="ER121" s="73"/>
      <c r="ES121" s="73"/>
      <c r="ET121" s="73"/>
      <c r="EU121" s="73"/>
    </row>
    <row r="122" spans="1:151" x14ac:dyDescent="0.25">
      <c r="A122" s="20"/>
      <c r="B122" s="20"/>
      <c r="C122" s="15"/>
      <c r="D122" s="13"/>
      <c r="E122" s="20"/>
      <c r="F122" s="20"/>
      <c r="G122" s="20"/>
      <c r="H122" s="20"/>
      <c r="I122" s="20"/>
      <c r="J122" s="15"/>
      <c r="K122" s="15"/>
      <c r="L122" s="15"/>
      <c r="M122" s="15"/>
      <c r="N122" s="20"/>
      <c r="O122" s="15"/>
      <c r="P122" s="15"/>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16"/>
      <c r="AP122" s="17"/>
      <c r="AQ122" s="17"/>
      <c r="AR122" s="17"/>
      <c r="AS122" s="17"/>
      <c r="AT122" s="18"/>
      <c r="AU122" s="17"/>
      <c r="AV122" s="17"/>
      <c r="AW122" s="17"/>
      <c r="AX122" s="17"/>
      <c r="AY122" s="17"/>
      <c r="AZ122" s="18"/>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80"/>
      <c r="CC122" s="80"/>
      <c r="CD122" s="80"/>
      <c r="CE122" s="81"/>
      <c r="CF122" s="81"/>
      <c r="CG122" s="17"/>
      <c r="CH122" s="73"/>
      <c r="CI122" s="73"/>
      <c r="CJ122" s="73"/>
      <c r="CK122" s="73"/>
      <c r="CL122" s="73"/>
      <c r="CM122" s="73"/>
      <c r="CN122" s="73"/>
      <c r="CO122" s="74"/>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5"/>
      <c r="EN122" s="75"/>
      <c r="EO122" s="75"/>
      <c r="EP122" s="75"/>
      <c r="EQ122" s="73"/>
      <c r="ER122" s="73"/>
      <c r="ES122" s="73"/>
      <c r="ET122" s="73"/>
      <c r="EU122" s="73"/>
    </row>
    <row r="123" spans="1:151" x14ac:dyDescent="0.25">
      <c r="A123" s="20"/>
      <c r="B123" s="20"/>
      <c r="C123" s="15"/>
      <c r="D123" s="13"/>
      <c r="E123" s="20"/>
      <c r="F123" s="20"/>
      <c r="G123" s="20"/>
      <c r="H123" s="20"/>
      <c r="I123" s="20"/>
      <c r="J123" s="15"/>
      <c r="K123" s="15"/>
      <c r="L123" s="15"/>
      <c r="M123" s="15"/>
      <c r="N123" s="20"/>
      <c r="O123" s="15"/>
      <c r="P123" s="15"/>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16"/>
      <c r="AP123" s="17"/>
      <c r="AQ123" s="17"/>
      <c r="AR123" s="17"/>
      <c r="AS123" s="17"/>
      <c r="AT123" s="18"/>
      <c r="AU123" s="17"/>
      <c r="AV123" s="17"/>
      <c r="AW123" s="17"/>
      <c r="AX123" s="17"/>
      <c r="AY123" s="17"/>
      <c r="AZ123" s="18"/>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80"/>
      <c r="CC123" s="80"/>
      <c r="CD123" s="80"/>
      <c r="CE123" s="81"/>
      <c r="CF123" s="81"/>
      <c r="CG123" s="17"/>
      <c r="CH123" s="73"/>
      <c r="CI123" s="73"/>
      <c r="CJ123" s="73"/>
      <c r="CK123" s="73"/>
      <c r="CL123" s="73"/>
      <c r="CM123" s="73"/>
      <c r="CN123" s="73"/>
      <c r="CO123" s="74"/>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5"/>
      <c r="EN123" s="75"/>
      <c r="EO123" s="75"/>
      <c r="EP123" s="75"/>
      <c r="EQ123" s="73"/>
      <c r="ER123" s="73"/>
      <c r="ES123" s="73"/>
      <c r="ET123" s="73"/>
      <c r="EU123" s="73"/>
    </row>
    <row r="124" spans="1:151" x14ac:dyDescent="0.25">
      <c r="A124" s="20"/>
      <c r="B124" s="20"/>
      <c r="C124" s="15"/>
      <c r="D124" s="13"/>
      <c r="E124" s="20"/>
      <c r="F124" s="20"/>
      <c r="G124" s="20"/>
      <c r="H124" s="20"/>
      <c r="I124" s="20"/>
      <c r="J124" s="15"/>
      <c r="K124" s="15"/>
      <c r="L124" s="15"/>
      <c r="M124" s="15"/>
      <c r="N124" s="20"/>
      <c r="O124" s="15"/>
      <c r="P124" s="15"/>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16"/>
      <c r="AP124" s="17"/>
      <c r="AQ124" s="17"/>
      <c r="AR124" s="17"/>
      <c r="AS124" s="17"/>
      <c r="AT124" s="18"/>
      <c r="AU124" s="17"/>
      <c r="AV124" s="17"/>
      <c r="AW124" s="17"/>
      <c r="AX124" s="17"/>
      <c r="AY124" s="17"/>
      <c r="AZ124" s="18"/>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80"/>
      <c r="CC124" s="80"/>
      <c r="CD124" s="80"/>
      <c r="CE124" s="81"/>
      <c r="CF124" s="81"/>
      <c r="CG124" s="17"/>
      <c r="CH124" s="73"/>
      <c r="CI124" s="73"/>
      <c r="CJ124" s="73"/>
      <c r="CK124" s="73"/>
      <c r="CL124" s="73"/>
      <c r="CM124" s="73"/>
      <c r="CN124" s="73"/>
      <c r="CO124" s="74"/>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5"/>
      <c r="EN124" s="75"/>
      <c r="EO124" s="75"/>
      <c r="EP124" s="75"/>
      <c r="EQ124" s="73"/>
      <c r="ER124" s="73"/>
      <c r="ES124" s="73"/>
      <c r="ET124" s="73"/>
      <c r="EU124" s="73"/>
    </row>
    <row r="125" spans="1:151" x14ac:dyDescent="0.25">
      <c r="A125" s="20"/>
      <c r="B125" s="20"/>
      <c r="C125" s="15"/>
      <c r="D125" s="13"/>
      <c r="E125" s="20"/>
      <c r="F125" s="20"/>
      <c r="G125" s="20"/>
      <c r="H125" s="20"/>
      <c r="I125" s="20"/>
      <c r="J125" s="15"/>
      <c r="K125" s="15"/>
      <c r="L125" s="15"/>
      <c r="M125" s="15"/>
      <c r="N125" s="20"/>
      <c r="O125" s="15"/>
      <c r="P125" s="15"/>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16"/>
      <c r="AP125" s="17"/>
      <c r="AQ125" s="17"/>
      <c r="AR125" s="17"/>
      <c r="AS125" s="17"/>
      <c r="AT125" s="18"/>
      <c r="AU125" s="17"/>
      <c r="AV125" s="17"/>
      <c r="AW125" s="17"/>
      <c r="AX125" s="17"/>
      <c r="AY125" s="17"/>
      <c r="AZ125" s="18"/>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80"/>
      <c r="CC125" s="80"/>
      <c r="CD125" s="80"/>
      <c r="CE125" s="81"/>
      <c r="CF125" s="81"/>
      <c r="CG125" s="17"/>
      <c r="CH125" s="73"/>
      <c r="CI125" s="73"/>
      <c r="CJ125" s="73"/>
      <c r="CK125" s="73"/>
      <c r="CL125" s="73"/>
      <c r="CM125" s="73"/>
      <c r="CN125" s="73"/>
      <c r="CO125" s="74"/>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5"/>
      <c r="EN125" s="75"/>
      <c r="EO125" s="75"/>
      <c r="EP125" s="75"/>
      <c r="EQ125" s="73"/>
      <c r="ER125" s="73"/>
      <c r="ES125" s="73"/>
      <c r="ET125" s="73"/>
      <c r="EU125" s="73"/>
    </row>
    <row r="126" spans="1:151" x14ac:dyDescent="0.25">
      <c r="A126" s="20"/>
      <c r="B126" s="20"/>
      <c r="C126" s="15"/>
      <c r="D126" s="13"/>
      <c r="E126" s="20"/>
      <c r="F126" s="20"/>
      <c r="G126" s="20"/>
      <c r="H126" s="20"/>
      <c r="I126" s="20"/>
      <c r="J126" s="15"/>
      <c r="K126" s="15"/>
      <c r="L126" s="15"/>
      <c r="M126" s="15"/>
      <c r="N126" s="20"/>
      <c r="O126" s="15"/>
      <c r="P126" s="15"/>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16"/>
      <c r="AP126" s="17"/>
      <c r="AQ126" s="17"/>
      <c r="AR126" s="17"/>
      <c r="AS126" s="17"/>
      <c r="AT126" s="18"/>
      <c r="AU126" s="17"/>
      <c r="AV126" s="17"/>
      <c r="AW126" s="17"/>
      <c r="AX126" s="17"/>
      <c r="AY126" s="17"/>
      <c r="AZ126" s="18"/>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80"/>
      <c r="CC126" s="80"/>
      <c r="CD126" s="80"/>
      <c r="CE126" s="81"/>
      <c r="CF126" s="81"/>
      <c r="CG126" s="17"/>
      <c r="CH126" s="73"/>
      <c r="CI126" s="73"/>
      <c r="CJ126" s="73"/>
      <c r="CK126" s="73"/>
      <c r="CL126" s="73"/>
      <c r="CM126" s="73"/>
      <c r="CN126" s="73"/>
      <c r="CO126" s="74"/>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5"/>
      <c r="EN126" s="75"/>
      <c r="EO126" s="75"/>
      <c r="EP126" s="75"/>
      <c r="EQ126" s="73"/>
      <c r="ER126" s="73"/>
      <c r="ES126" s="73"/>
      <c r="ET126" s="73"/>
      <c r="EU126" s="73"/>
    </row>
    <row r="127" spans="1:151" x14ac:dyDescent="0.25">
      <c r="A127" s="20"/>
      <c r="B127" s="20"/>
      <c r="C127" s="15"/>
      <c r="D127" s="13"/>
      <c r="E127" s="20"/>
      <c r="F127" s="20"/>
      <c r="G127" s="20"/>
      <c r="H127" s="20"/>
      <c r="I127" s="20"/>
      <c r="J127" s="15"/>
      <c r="K127" s="15"/>
      <c r="L127" s="15"/>
      <c r="M127" s="15"/>
      <c r="N127" s="20"/>
      <c r="O127" s="15"/>
      <c r="P127" s="15"/>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16"/>
      <c r="AP127" s="17"/>
      <c r="AQ127" s="17"/>
      <c r="AR127" s="17"/>
      <c r="AS127" s="17"/>
      <c r="AT127" s="18"/>
      <c r="AU127" s="17"/>
      <c r="AV127" s="17"/>
      <c r="AW127" s="17"/>
      <c r="AX127" s="17"/>
      <c r="AY127" s="17"/>
      <c r="AZ127" s="18"/>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80"/>
      <c r="CC127" s="80"/>
      <c r="CD127" s="80"/>
      <c r="CE127" s="81"/>
      <c r="CF127" s="81"/>
      <c r="CG127" s="17"/>
      <c r="CH127" s="73"/>
      <c r="CI127" s="73"/>
      <c r="CJ127" s="73"/>
      <c r="CK127" s="73"/>
      <c r="CL127" s="73"/>
      <c r="CM127" s="73"/>
      <c r="CN127" s="73"/>
      <c r="CO127" s="74"/>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5"/>
      <c r="EN127" s="75"/>
      <c r="EO127" s="75"/>
      <c r="EP127" s="75"/>
      <c r="EQ127" s="73"/>
      <c r="ER127" s="73"/>
      <c r="ES127" s="73"/>
      <c r="ET127" s="73"/>
      <c r="EU127" s="73"/>
    </row>
    <row r="128" spans="1:151" x14ac:dyDescent="0.25">
      <c r="A128" s="20"/>
      <c r="B128" s="20"/>
      <c r="C128" s="15"/>
      <c r="D128" s="13"/>
      <c r="E128" s="20"/>
      <c r="F128" s="20"/>
      <c r="G128" s="20"/>
      <c r="H128" s="20"/>
      <c r="I128" s="20"/>
      <c r="J128" s="15"/>
      <c r="K128" s="15"/>
      <c r="L128" s="15"/>
      <c r="M128" s="15"/>
      <c r="N128" s="20"/>
      <c r="O128" s="15"/>
      <c r="P128" s="15"/>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16"/>
      <c r="AP128" s="17"/>
      <c r="AQ128" s="17"/>
      <c r="AR128" s="17"/>
      <c r="AS128" s="17"/>
      <c r="AT128" s="18"/>
      <c r="AU128" s="17"/>
      <c r="AV128" s="17"/>
      <c r="AW128" s="17"/>
      <c r="AX128" s="17"/>
      <c r="AY128" s="17"/>
      <c r="AZ128" s="18"/>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80"/>
      <c r="CC128" s="80"/>
      <c r="CD128" s="80"/>
      <c r="CE128" s="81"/>
      <c r="CF128" s="81"/>
      <c r="CG128" s="17"/>
      <c r="CH128" s="73"/>
      <c r="CI128" s="73"/>
      <c r="CJ128" s="73"/>
      <c r="CK128" s="73"/>
      <c r="CL128" s="73"/>
      <c r="CM128" s="73"/>
      <c r="CN128" s="73"/>
      <c r="CO128" s="74"/>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5"/>
      <c r="EN128" s="75"/>
      <c r="EO128" s="75"/>
      <c r="EP128" s="75"/>
      <c r="EQ128" s="73"/>
      <c r="ER128" s="73"/>
      <c r="ES128" s="73"/>
      <c r="ET128" s="73"/>
      <c r="EU128" s="73"/>
    </row>
    <row r="129" spans="1:151" x14ac:dyDescent="0.25">
      <c r="A129" s="20"/>
      <c r="B129" s="20"/>
      <c r="C129" s="15"/>
      <c r="D129" s="13"/>
      <c r="E129" s="20"/>
      <c r="F129" s="20"/>
      <c r="G129" s="20"/>
      <c r="H129" s="20"/>
      <c r="I129" s="20"/>
      <c r="J129" s="15"/>
      <c r="K129" s="15"/>
      <c r="L129" s="15"/>
      <c r="M129" s="15"/>
      <c r="N129" s="20"/>
      <c r="O129" s="15"/>
      <c r="P129" s="15"/>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16"/>
      <c r="AP129" s="17"/>
      <c r="AQ129" s="17"/>
      <c r="AR129" s="17"/>
      <c r="AS129" s="17"/>
      <c r="AT129" s="18"/>
      <c r="AU129" s="17"/>
      <c r="AV129" s="17"/>
      <c r="AW129" s="17"/>
      <c r="AX129" s="17"/>
      <c r="AY129" s="17"/>
      <c r="AZ129" s="18"/>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80"/>
      <c r="CC129" s="80"/>
      <c r="CD129" s="80"/>
      <c r="CE129" s="81"/>
      <c r="CF129" s="81"/>
      <c r="CG129" s="17"/>
      <c r="CH129" s="73"/>
      <c r="CI129" s="73"/>
      <c r="CJ129" s="73"/>
      <c r="CK129" s="73"/>
      <c r="CL129" s="73"/>
      <c r="CM129" s="73"/>
      <c r="CN129" s="73"/>
      <c r="CO129" s="74"/>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5"/>
      <c r="EN129" s="75"/>
      <c r="EO129" s="75"/>
      <c r="EP129" s="75"/>
      <c r="EQ129" s="73"/>
      <c r="ER129" s="73"/>
      <c r="ES129" s="73"/>
      <c r="ET129" s="73"/>
      <c r="EU129" s="73"/>
    </row>
    <row r="130" spans="1:151" x14ac:dyDescent="0.25">
      <c r="A130" s="20"/>
      <c r="B130" s="20"/>
      <c r="C130" s="15"/>
      <c r="D130" s="13"/>
      <c r="E130" s="20"/>
      <c r="F130" s="20"/>
      <c r="G130" s="20"/>
      <c r="H130" s="20"/>
      <c r="I130" s="20"/>
      <c r="J130" s="15"/>
      <c r="K130" s="15"/>
      <c r="L130" s="15"/>
      <c r="M130" s="15"/>
      <c r="N130" s="20"/>
      <c r="O130" s="15"/>
      <c r="P130" s="15"/>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16"/>
      <c r="AP130" s="17"/>
      <c r="AQ130" s="17"/>
      <c r="AR130" s="17"/>
      <c r="AS130" s="17"/>
      <c r="AT130" s="18"/>
      <c r="AU130" s="17"/>
      <c r="AV130" s="17"/>
      <c r="AW130" s="17"/>
      <c r="AX130" s="17"/>
      <c r="AY130" s="17"/>
      <c r="AZ130" s="18"/>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80"/>
      <c r="CC130" s="80"/>
      <c r="CD130" s="80"/>
      <c r="CE130" s="81"/>
      <c r="CF130" s="81"/>
      <c r="CG130" s="17"/>
      <c r="CH130" s="73"/>
      <c r="CI130" s="73"/>
      <c r="CJ130" s="73"/>
      <c r="CK130" s="73"/>
      <c r="CL130" s="73"/>
      <c r="CM130" s="73"/>
      <c r="CN130" s="73"/>
      <c r="CO130" s="74"/>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5"/>
      <c r="EN130" s="75"/>
      <c r="EO130" s="75"/>
      <c r="EP130" s="75"/>
      <c r="EQ130" s="73"/>
      <c r="ER130" s="73"/>
      <c r="ES130" s="73"/>
      <c r="ET130" s="73"/>
      <c r="EU130" s="73"/>
    </row>
    <row r="131" spans="1:151" x14ac:dyDescent="0.25">
      <c r="A131" s="20"/>
      <c r="B131" s="20"/>
      <c r="C131" s="15"/>
      <c r="D131" s="13"/>
      <c r="E131" s="20"/>
      <c r="F131" s="20"/>
      <c r="G131" s="20"/>
      <c r="H131" s="20"/>
      <c r="I131" s="20"/>
      <c r="J131" s="15"/>
      <c r="K131" s="15"/>
      <c r="L131" s="15"/>
      <c r="M131" s="15"/>
      <c r="N131" s="20"/>
      <c r="O131" s="15"/>
      <c r="P131" s="15"/>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16"/>
      <c r="AP131" s="17"/>
      <c r="AQ131" s="17"/>
      <c r="AR131" s="17"/>
      <c r="AS131" s="17"/>
      <c r="AT131" s="18"/>
      <c r="AU131" s="17"/>
      <c r="AV131" s="17"/>
      <c r="AW131" s="17"/>
      <c r="AX131" s="17"/>
      <c r="AY131" s="17"/>
      <c r="AZ131" s="18"/>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80"/>
      <c r="CC131" s="80"/>
      <c r="CD131" s="80"/>
      <c r="CE131" s="81"/>
      <c r="CF131" s="81"/>
      <c r="CG131" s="17"/>
      <c r="CH131" s="73"/>
      <c r="CI131" s="73"/>
      <c r="CJ131" s="73"/>
      <c r="CK131" s="73"/>
      <c r="CL131" s="73"/>
      <c r="CM131" s="73"/>
      <c r="CN131" s="73"/>
      <c r="CO131" s="74"/>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5"/>
      <c r="EN131" s="75"/>
      <c r="EO131" s="75"/>
      <c r="EP131" s="75"/>
      <c r="EQ131" s="73"/>
      <c r="ER131" s="73"/>
      <c r="ES131" s="73"/>
      <c r="ET131" s="73"/>
      <c r="EU131" s="73"/>
    </row>
    <row r="132" spans="1:151" x14ac:dyDescent="0.25">
      <c r="A132" s="20"/>
      <c r="B132" s="20"/>
      <c r="C132" s="15"/>
      <c r="D132" s="13"/>
      <c r="E132" s="20"/>
      <c r="F132" s="20"/>
      <c r="G132" s="20"/>
      <c r="H132" s="20"/>
      <c r="I132" s="20"/>
      <c r="J132" s="15"/>
      <c r="K132" s="15"/>
      <c r="L132" s="15"/>
      <c r="M132" s="15"/>
      <c r="N132" s="20"/>
      <c r="O132" s="15"/>
      <c r="P132" s="15"/>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16"/>
      <c r="AP132" s="17"/>
      <c r="AQ132" s="17"/>
      <c r="AR132" s="17"/>
      <c r="AS132" s="17"/>
      <c r="AT132" s="18"/>
      <c r="AU132" s="17"/>
      <c r="AV132" s="17"/>
      <c r="AW132" s="17"/>
      <c r="AX132" s="17"/>
      <c r="AY132" s="17"/>
      <c r="AZ132" s="18"/>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80"/>
      <c r="CC132" s="80"/>
      <c r="CD132" s="80"/>
      <c r="CE132" s="81"/>
      <c r="CF132" s="81"/>
      <c r="CG132" s="17"/>
      <c r="CH132" s="73"/>
      <c r="CI132" s="73"/>
      <c r="CJ132" s="73"/>
      <c r="CK132" s="73"/>
      <c r="CL132" s="73"/>
      <c r="CM132" s="73"/>
      <c r="CN132" s="73"/>
      <c r="CO132" s="74"/>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5"/>
      <c r="EN132" s="75"/>
      <c r="EO132" s="75"/>
      <c r="EP132" s="75"/>
      <c r="EQ132" s="73"/>
      <c r="ER132" s="73"/>
      <c r="ES132" s="73"/>
      <c r="ET132" s="73"/>
      <c r="EU132" s="73"/>
    </row>
    <row r="133" spans="1:151" x14ac:dyDescent="0.25">
      <c r="A133" s="20"/>
      <c r="B133" s="20"/>
      <c r="C133" s="15"/>
      <c r="D133" s="13"/>
      <c r="E133" s="20"/>
      <c r="F133" s="20"/>
      <c r="G133" s="20"/>
      <c r="H133" s="20"/>
      <c r="I133" s="20"/>
      <c r="J133" s="15"/>
      <c r="K133" s="15"/>
      <c r="L133" s="15"/>
      <c r="M133" s="15"/>
      <c r="N133" s="20"/>
      <c r="O133" s="15"/>
      <c r="P133" s="15"/>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16"/>
      <c r="AP133" s="17"/>
      <c r="AQ133" s="17"/>
      <c r="AR133" s="17"/>
      <c r="AS133" s="17"/>
      <c r="AT133" s="18"/>
      <c r="AU133" s="17"/>
      <c r="AV133" s="17"/>
      <c r="AW133" s="17"/>
      <c r="AX133" s="17"/>
      <c r="AY133" s="17"/>
      <c r="AZ133" s="18"/>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80"/>
      <c r="CC133" s="80"/>
      <c r="CD133" s="80"/>
      <c r="CE133" s="81"/>
      <c r="CF133" s="81"/>
      <c r="CG133" s="17"/>
      <c r="CH133" s="73"/>
      <c r="CI133" s="73"/>
      <c r="CJ133" s="73"/>
      <c r="CK133" s="73"/>
      <c r="CL133" s="73"/>
      <c r="CM133" s="73"/>
      <c r="CN133" s="73"/>
      <c r="CO133" s="74"/>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5"/>
      <c r="EN133" s="75"/>
      <c r="EO133" s="75"/>
      <c r="EP133" s="75"/>
      <c r="EQ133" s="73"/>
      <c r="ER133" s="73"/>
      <c r="ES133" s="73"/>
      <c r="ET133" s="73"/>
      <c r="EU133" s="73"/>
    </row>
    <row r="134" spans="1:151" x14ac:dyDescent="0.25">
      <c r="A134" s="20"/>
      <c r="B134" s="20"/>
      <c r="C134" s="15"/>
      <c r="D134" s="13"/>
      <c r="E134" s="20"/>
      <c r="F134" s="20"/>
      <c r="G134" s="20"/>
      <c r="H134" s="20"/>
      <c r="I134" s="20"/>
      <c r="J134" s="15"/>
      <c r="K134" s="15"/>
      <c r="L134" s="15"/>
      <c r="M134" s="15"/>
      <c r="N134" s="20"/>
      <c r="O134" s="15"/>
      <c r="P134" s="15"/>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16"/>
      <c r="AP134" s="17"/>
      <c r="AQ134" s="17"/>
      <c r="AR134" s="17"/>
      <c r="AS134" s="17"/>
      <c r="AT134" s="18"/>
      <c r="AU134" s="17"/>
      <c r="AV134" s="17"/>
      <c r="AW134" s="17"/>
      <c r="AX134" s="17"/>
      <c r="AY134" s="17"/>
      <c r="AZ134" s="18"/>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80"/>
      <c r="CC134" s="80"/>
      <c r="CD134" s="80"/>
      <c r="CE134" s="81"/>
      <c r="CF134" s="81"/>
      <c r="CG134" s="17"/>
      <c r="CH134" s="73"/>
      <c r="CI134" s="73"/>
      <c r="CJ134" s="73"/>
      <c r="CK134" s="73"/>
      <c r="CL134" s="73"/>
      <c r="CM134" s="73"/>
      <c r="CN134" s="73"/>
      <c r="CO134" s="74"/>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5"/>
      <c r="EN134" s="75"/>
      <c r="EO134" s="75"/>
      <c r="EP134" s="75"/>
      <c r="EQ134" s="73"/>
      <c r="ER134" s="73"/>
      <c r="ES134" s="73"/>
      <c r="ET134" s="73"/>
      <c r="EU134" s="73"/>
    </row>
    <row r="135" spans="1:151" x14ac:dyDescent="0.25">
      <c r="A135" s="20"/>
      <c r="B135" s="20"/>
      <c r="C135" s="15"/>
      <c r="D135" s="13"/>
      <c r="E135" s="20"/>
      <c r="F135" s="20"/>
      <c r="G135" s="20"/>
      <c r="H135" s="20"/>
      <c r="I135" s="20"/>
      <c r="J135" s="15"/>
      <c r="K135" s="15"/>
      <c r="L135" s="15"/>
      <c r="M135" s="15"/>
      <c r="N135" s="20"/>
      <c r="O135" s="15"/>
      <c r="P135" s="15"/>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16"/>
      <c r="AP135" s="17"/>
      <c r="AQ135" s="17"/>
      <c r="AR135" s="17"/>
      <c r="AS135" s="17"/>
      <c r="AT135" s="18"/>
      <c r="AU135" s="17"/>
      <c r="AV135" s="17"/>
      <c r="AW135" s="17"/>
      <c r="AX135" s="17"/>
      <c r="AY135" s="17"/>
      <c r="AZ135" s="18"/>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80"/>
      <c r="CC135" s="80"/>
      <c r="CD135" s="80"/>
      <c r="CE135" s="81"/>
      <c r="CF135" s="81"/>
      <c r="CG135" s="17"/>
      <c r="CH135" s="73"/>
      <c r="CI135" s="73"/>
      <c r="CJ135" s="73"/>
      <c r="CK135" s="73"/>
      <c r="CL135" s="73"/>
      <c r="CM135" s="73"/>
      <c r="CN135" s="73"/>
      <c r="CO135" s="74"/>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5"/>
      <c r="EN135" s="75"/>
      <c r="EO135" s="75"/>
      <c r="EP135" s="75"/>
      <c r="EQ135" s="73"/>
      <c r="ER135" s="73"/>
      <c r="ES135" s="73"/>
      <c r="ET135" s="73"/>
      <c r="EU135" s="73"/>
    </row>
    <row r="136" spans="1:151" x14ac:dyDescent="0.25">
      <c r="A136" s="20"/>
      <c r="B136" s="20"/>
      <c r="C136" s="15"/>
      <c r="D136" s="13"/>
      <c r="E136" s="20"/>
      <c r="F136" s="20"/>
      <c r="G136" s="20"/>
      <c r="H136" s="20"/>
      <c r="I136" s="20"/>
      <c r="J136" s="15"/>
      <c r="K136" s="15"/>
      <c r="L136" s="15"/>
      <c r="M136" s="15"/>
      <c r="N136" s="20"/>
      <c r="O136" s="15"/>
      <c r="P136" s="15"/>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16"/>
      <c r="AP136" s="17"/>
      <c r="AQ136" s="17"/>
      <c r="AR136" s="17"/>
      <c r="AS136" s="17"/>
      <c r="AT136" s="18"/>
      <c r="AU136" s="17"/>
      <c r="AV136" s="17"/>
      <c r="AW136" s="17"/>
      <c r="AX136" s="17"/>
      <c r="AY136" s="17"/>
      <c r="AZ136" s="18"/>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80"/>
      <c r="CC136" s="80"/>
      <c r="CD136" s="80"/>
      <c r="CE136" s="81"/>
      <c r="CF136" s="81"/>
      <c r="CG136" s="17"/>
      <c r="CH136" s="73"/>
      <c r="CI136" s="73"/>
      <c r="CJ136" s="73"/>
      <c r="CK136" s="73"/>
      <c r="CL136" s="73"/>
      <c r="CM136" s="73"/>
      <c r="CN136" s="73"/>
      <c r="CO136" s="74"/>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5"/>
      <c r="EN136" s="75"/>
      <c r="EO136" s="75"/>
      <c r="EP136" s="75"/>
      <c r="EQ136" s="73"/>
      <c r="ER136" s="73"/>
      <c r="ES136" s="73"/>
      <c r="ET136" s="73"/>
      <c r="EU136" s="73"/>
    </row>
    <row r="137" spans="1:151" x14ac:dyDescent="0.25">
      <c r="A137" s="20"/>
      <c r="B137" s="20"/>
      <c r="C137" s="15"/>
      <c r="D137" s="13"/>
      <c r="E137" s="20"/>
      <c r="F137" s="20"/>
      <c r="G137" s="20"/>
      <c r="H137" s="20"/>
      <c r="I137" s="20"/>
      <c r="J137" s="15"/>
      <c r="K137" s="15"/>
      <c r="L137" s="15"/>
      <c r="M137" s="15"/>
      <c r="N137" s="20"/>
      <c r="O137" s="15"/>
      <c r="P137" s="15"/>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16"/>
      <c r="AP137" s="17"/>
      <c r="AQ137" s="17"/>
      <c r="AR137" s="17"/>
      <c r="AS137" s="17"/>
      <c r="AT137" s="18"/>
      <c r="AU137" s="17"/>
      <c r="AV137" s="17"/>
      <c r="AW137" s="17"/>
      <c r="AX137" s="17"/>
      <c r="AY137" s="17"/>
      <c r="AZ137" s="18"/>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80"/>
      <c r="CC137" s="80"/>
      <c r="CD137" s="80"/>
      <c r="CE137" s="81"/>
      <c r="CF137" s="81"/>
      <c r="CG137" s="17"/>
      <c r="CH137" s="73"/>
      <c r="CI137" s="73"/>
      <c r="CJ137" s="73"/>
      <c r="CK137" s="73"/>
      <c r="CL137" s="73"/>
      <c r="CM137" s="73"/>
      <c r="CN137" s="73"/>
      <c r="CO137" s="74"/>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5"/>
      <c r="EN137" s="75"/>
      <c r="EO137" s="75"/>
      <c r="EP137" s="75"/>
      <c r="EQ137" s="73"/>
      <c r="ER137" s="73"/>
      <c r="ES137" s="73"/>
      <c r="ET137" s="73"/>
      <c r="EU137" s="73"/>
    </row>
    <row r="138" spans="1:151" x14ac:dyDescent="0.25">
      <c r="A138" s="20"/>
      <c r="B138" s="20"/>
      <c r="C138" s="15"/>
      <c r="D138" s="13"/>
      <c r="E138" s="20"/>
      <c r="F138" s="20"/>
      <c r="G138" s="20"/>
      <c r="H138" s="20"/>
      <c r="I138" s="20"/>
      <c r="J138" s="15"/>
      <c r="K138" s="15"/>
      <c r="L138" s="15"/>
      <c r="M138" s="15"/>
      <c r="N138" s="20"/>
      <c r="O138" s="15"/>
      <c r="P138" s="15"/>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16"/>
      <c r="AP138" s="17"/>
      <c r="AQ138" s="17"/>
      <c r="AR138" s="17"/>
      <c r="AS138" s="17"/>
      <c r="AT138" s="18"/>
      <c r="AU138" s="17"/>
      <c r="AV138" s="17"/>
      <c r="AW138" s="17"/>
      <c r="AX138" s="17"/>
      <c r="AY138" s="17"/>
      <c r="AZ138" s="18"/>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80"/>
      <c r="CC138" s="80"/>
      <c r="CD138" s="80"/>
      <c r="CE138" s="81"/>
      <c r="CF138" s="81"/>
      <c r="CG138" s="17"/>
      <c r="CH138" s="73"/>
      <c r="CI138" s="73"/>
      <c r="CJ138" s="73"/>
      <c r="CK138" s="73"/>
      <c r="CL138" s="73"/>
      <c r="CM138" s="73"/>
      <c r="CN138" s="73"/>
      <c r="CO138" s="74"/>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5"/>
      <c r="EN138" s="75"/>
      <c r="EO138" s="75"/>
      <c r="EP138" s="75"/>
      <c r="EQ138" s="73"/>
      <c r="ER138" s="73"/>
      <c r="ES138" s="73"/>
      <c r="ET138" s="73"/>
      <c r="EU138" s="73"/>
    </row>
    <row r="139" spans="1:151" x14ac:dyDescent="0.25">
      <c r="A139" s="20"/>
      <c r="B139" s="20"/>
      <c r="C139" s="15"/>
      <c r="D139" s="13"/>
      <c r="E139" s="20"/>
      <c r="F139" s="20"/>
      <c r="G139" s="20"/>
      <c r="H139" s="20"/>
      <c r="I139" s="20"/>
      <c r="J139" s="15"/>
      <c r="K139" s="15"/>
      <c r="L139" s="15"/>
      <c r="M139" s="15"/>
      <c r="N139" s="20"/>
      <c r="O139" s="15"/>
      <c r="P139" s="15"/>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16"/>
      <c r="AP139" s="17"/>
      <c r="AQ139" s="17"/>
      <c r="AR139" s="17"/>
      <c r="AS139" s="17"/>
      <c r="AT139" s="18"/>
      <c r="AU139" s="17"/>
      <c r="AV139" s="17"/>
      <c r="AW139" s="17"/>
      <c r="AX139" s="17"/>
      <c r="AY139" s="17"/>
      <c r="AZ139" s="18"/>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80"/>
      <c r="CC139" s="80"/>
      <c r="CD139" s="80"/>
      <c r="CE139" s="81"/>
      <c r="CF139" s="81"/>
      <c r="CG139" s="17"/>
      <c r="CH139" s="73"/>
      <c r="CI139" s="73"/>
      <c r="CJ139" s="73"/>
      <c r="CK139" s="73"/>
      <c r="CL139" s="73"/>
      <c r="CM139" s="73"/>
      <c r="CN139" s="73"/>
      <c r="CO139" s="74"/>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5"/>
      <c r="EN139" s="75"/>
      <c r="EO139" s="75"/>
      <c r="EP139" s="75"/>
      <c r="EQ139" s="73"/>
      <c r="ER139" s="73"/>
      <c r="ES139" s="73"/>
      <c r="ET139" s="73"/>
      <c r="EU139" s="73"/>
    </row>
    <row r="140" spans="1:151" x14ac:dyDescent="0.25">
      <c r="A140" s="20"/>
      <c r="B140" s="20"/>
      <c r="C140" s="15"/>
      <c r="D140" s="13"/>
      <c r="E140" s="20"/>
      <c r="F140" s="20"/>
      <c r="G140" s="20"/>
      <c r="H140" s="20"/>
      <c r="I140" s="20"/>
      <c r="J140" s="15"/>
      <c r="K140" s="15"/>
      <c r="L140" s="15"/>
      <c r="M140" s="15"/>
      <c r="N140" s="20"/>
      <c r="O140" s="15"/>
      <c r="P140" s="15"/>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16"/>
      <c r="AP140" s="17"/>
      <c r="AQ140" s="17"/>
      <c r="AR140" s="17"/>
      <c r="AS140" s="17"/>
      <c r="AT140" s="18"/>
      <c r="AU140" s="17"/>
      <c r="AV140" s="17"/>
      <c r="AW140" s="17"/>
      <c r="AX140" s="17"/>
      <c r="AY140" s="17"/>
      <c r="AZ140" s="18"/>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80"/>
      <c r="CC140" s="80"/>
      <c r="CD140" s="80"/>
      <c r="CE140" s="81"/>
      <c r="CF140" s="81"/>
      <c r="CG140" s="17"/>
      <c r="CH140" s="73"/>
      <c r="CI140" s="73"/>
      <c r="CJ140" s="73"/>
      <c r="CK140" s="73"/>
      <c r="CL140" s="73"/>
      <c r="CM140" s="73"/>
      <c r="CN140" s="73"/>
      <c r="CO140" s="74"/>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5"/>
      <c r="EN140" s="75"/>
      <c r="EO140" s="75"/>
      <c r="EP140" s="75"/>
      <c r="EQ140" s="73"/>
      <c r="ER140" s="73"/>
      <c r="ES140" s="73"/>
      <c r="ET140" s="73"/>
      <c r="EU140" s="73"/>
    </row>
    <row r="141" spans="1:151" x14ac:dyDescent="0.25">
      <c r="A141" s="20"/>
      <c r="B141" s="20"/>
      <c r="C141" s="15"/>
      <c r="D141" s="13"/>
      <c r="E141" s="20"/>
      <c r="F141" s="20"/>
      <c r="G141" s="20"/>
      <c r="H141" s="20"/>
      <c r="I141" s="20"/>
      <c r="J141" s="15"/>
      <c r="K141" s="15"/>
      <c r="L141" s="15"/>
      <c r="M141" s="15"/>
      <c r="N141" s="20"/>
      <c r="O141" s="15"/>
      <c r="P141" s="15"/>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16"/>
      <c r="AP141" s="17"/>
      <c r="AQ141" s="17"/>
      <c r="AR141" s="17"/>
      <c r="AS141" s="17"/>
      <c r="AT141" s="18"/>
      <c r="AU141" s="17"/>
      <c r="AV141" s="17"/>
      <c r="AW141" s="17"/>
      <c r="AX141" s="17"/>
      <c r="AY141" s="17"/>
      <c r="AZ141" s="18"/>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80"/>
      <c r="CC141" s="80"/>
      <c r="CD141" s="80"/>
      <c r="CE141" s="81"/>
      <c r="CF141" s="81"/>
      <c r="CG141" s="17"/>
      <c r="CH141" s="73"/>
      <c r="CI141" s="73"/>
      <c r="CJ141" s="73"/>
      <c r="CK141" s="73"/>
      <c r="CL141" s="73"/>
      <c r="CM141" s="73"/>
      <c r="CN141" s="73"/>
      <c r="CO141" s="74"/>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5"/>
      <c r="EN141" s="75"/>
      <c r="EO141" s="75"/>
      <c r="EP141" s="75"/>
      <c r="EQ141" s="73"/>
      <c r="ER141" s="73"/>
      <c r="ES141" s="73"/>
      <c r="ET141" s="73"/>
      <c r="EU141" s="73"/>
    </row>
    <row r="142" spans="1:151" x14ac:dyDescent="0.25">
      <c r="A142" s="20"/>
      <c r="B142" s="20"/>
      <c r="C142" s="15"/>
      <c r="D142" s="13"/>
      <c r="E142" s="20"/>
      <c r="F142" s="20"/>
      <c r="G142" s="20"/>
      <c r="H142" s="20"/>
      <c r="I142" s="20"/>
      <c r="J142" s="15"/>
      <c r="K142" s="15"/>
      <c r="L142" s="15"/>
      <c r="M142" s="15"/>
      <c r="N142" s="20"/>
      <c r="O142" s="15"/>
      <c r="P142" s="15"/>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16"/>
      <c r="AP142" s="17"/>
      <c r="AQ142" s="17"/>
      <c r="AR142" s="17"/>
      <c r="AS142" s="17"/>
      <c r="AT142" s="18"/>
      <c r="AU142" s="17"/>
      <c r="AV142" s="17"/>
      <c r="AW142" s="17"/>
      <c r="AX142" s="17"/>
      <c r="AY142" s="17"/>
      <c r="AZ142" s="18"/>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80"/>
      <c r="CC142" s="80"/>
      <c r="CD142" s="80"/>
      <c r="CE142" s="81"/>
      <c r="CF142" s="81"/>
      <c r="CG142" s="17"/>
      <c r="CH142" s="73"/>
      <c r="CI142" s="73"/>
      <c r="CJ142" s="73"/>
      <c r="CK142" s="73"/>
      <c r="CL142" s="73"/>
      <c r="CM142" s="73"/>
      <c r="CN142" s="73"/>
      <c r="CO142" s="74"/>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5"/>
      <c r="EN142" s="75"/>
      <c r="EO142" s="75"/>
      <c r="EP142" s="75"/>
      <c r="EQ142" s="73"/>
      <c r="ER142" s="73"/>
      <c r="ES142" s="73"/>
      <c r="ET142" s="73"/>
      <c r="EU142" s="73"/>
    </row>
    <row r="143" spans="1:151" x14ac:dyDescent="0.25">
      <c r="A143" s="20"/>
      <c r="B143" s="20"/>
      <c r="C143" s="15"/>
      <c r="D143" s="13"/>
      <c r="E143" s="20"/>
      <c r="F143" s="20"/>
      <c r="G143" s="20"/>
      <c r="H143" s="20"/>
      <c r="I143" s="20"/>
      <c r="J143" s="15"/>
      <c r="K143" s="15"/>
      <c r="L143" s="15"/>
      <c r="M143" s="15"/>
      <c r="N143" s="20"/>
      <c r="O143" s="15"/>
      <c r="P143" s="15"/>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16"/>
      <c r="AP143" s="17"/>
      <c r="AQ143" s="17"/>
      <c r="AR143" s="17"/>
      <c r="AS143" s="17"/>
      <c r="AT143" s="18"/>
      <c r="AU143" s="17"/>
      <c r="AV143" s="17"/>
      <c r="AW143" s="17"/>
      <c r="AX143" s="17"/>
      <c r="AY143" s="17"/>
      <c r="AZ143" s="18"/>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80"/>
      <c r="CC143" s="80"/>
      <c r="CD143" s="80"/>
      <c r="CE143" s="81"/>
      <c r="CF143" s="81"/>
      <c r="CG143" s="17"/>
      <c r="CH143" s="73"/>
      <c r="CI143" s="73"/>
      <c r="CJ143" s="73"/>
      <c r="CK143" s="73"/>
      <c r="CL143" s="73"/>
      <c r="CM143" s="73"/>
      <c r="CN143" s="73"/>
      <c r="CO143" s="74"/>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5"/>
      <c r="EN143" s="75"/>
      <c r="EO143" s="75"/>
      <c r="EP143" s="75"/>
      <c r="EQ143" s="73"/>
      <c r="ER143" s="73"/>
      <c r="ES143" s="73"/>
      <c r="ET143" s="73"/>
      <c r="EU143" s="73"/>
    </row>
    <row r="144" spans="1:151" x14ac:dyDescent="0.25">
      <c r="A144" s="20"/>
      <c r="B144" s="20"/>
      <c r="C144" s="15"/>
      <c r="D144" s="13"/>
      <c r="E144" s="20"/>
      <c r="F144" s="20"/>
      <c r="G144" s="20"/>
      <c r="H144" s="20"/>
      <c r="I144" s="20"/>
      <c r="J144" s="15"/>
      <c r="K144" s="15"/>
      <c r="L144" s="15"/>
      <c r="M144" s="15"/>
      <c r="N144" s="20"/>
      <c r="O144" s="15"/>
      <c r="P144" s="15"/>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16"/>
      <c r="AP144" s="17"/>
      <c r="AQ144" s="17"/>
      <c r="AR144" s="17"/>
      <c r="AS144" s="17"/>
      <c r="AT144" s="18"/>
      <c r="AU144" s="17"/>
      <c r="AV144" s="17"/>
      <c r="AW144" s="17"/>
      <c r="AX144" s="17"/>
      <c r="AY144" s="17"/>
      <c r="AZ144" s="18"/>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80"/>
      <c r="CC144" s="80"/>
      <c r="CD144" s="80"/>
      <c r="CE144" s="81"/>
      <c r="CF144" s="81"/>
      <c r="CG144" s="17"/>
      <c r="CH144" s="73"/>
      <c r="CI144" s="73"/>
      <c r="CJ144" s="73"/>
      <c r="CK144" s="73"/>
      <c r="CL144" s="73"/>
      <c r="CM144" s="73"/>
      <c r="CN144" s="73"/>
      <c r="CO144" s="74"/>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5"/>
      <c r="EN144" s="75"/>
      <c r="EO144" s="75"/>
      <c r="EP144" s="75"/>
      <c r="EQ144" s="73"/>
      <c r="ER144" s="73"/>
      <c r="ES144" s="73"/>
      <c r="ET144" s="73"/>
      <c r="EU144" s="73"/>
    </row>
    <row r="145" spans="1:151" x14ac:dyDescent="0.25">
      <c r="A145" s="20"/>
      <c r="B145" s="20"/>
      <c r="C145" s="15"/>
      <c r="D145" s="13"/>
      <c r="E145" s="20"/>
      <c r="F145" s="20"/>
      <c r="G145" s="20"/>
      <c r="H145" s="20"/>
      <c r="I145" s="20"/>
      <c r="J145" s="15"/>
      <c r="K145" s="15"/>
      <c r="L145" s="15"/>
      <c r="M145" s="15"/>
      <c r="N145" s="20"/>
      <c r="O145" s="15"/>
      <c r="P145" s="15"/>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16"/>
      <c r="AP145" s="17"/>
      <c r="AQ145" s="17"/>
      <c r="AR145" s="17"/>
      <c r="AS145" s="17"/>
      <c r="AT145" s="18"/>
      <c r="AU145" s="17"/>
      <c r="AV145" s="17"/>
      <c r="AW145" s="17"/>
      <c r="AX145" s="17"/>
      <c r="AY145" s="17"/>
      <c r="AZ145" s="18"/>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80"/>
      <c r="CC145" s="80"/>
      <c r="CD145" s="80"/>
      <c r="CE145" s="81"/>
      <c r="CF145" s="81"/>
      <c r="CG145" s="17"/>
      <c r="CH145" s="73"/>
      <c r="CI145" s="73"/>
      <c r="CJ145" s="73"/>
      <c r="CK145" s="73"/>
      <c r="CL145" s="73"/>
      <c r="CM145" s="73"/>
      <c r="CN145" s="73"/>
      <c r="CO145" s="74"/>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5"/>
      <c r="EN145" s="75"/>
      <c r="EO145" s="75"/>
      <c r="EP145" s="75"/>
      <c r="EQ145" s="73"/>
      <c r="ER145" s="73"/>
      <c r="ES145" s="73"/>
      <c r="ET145" s="73"/>
      <c r="EU145" s="73"/>
    </row>
    <row r="146" spans="1:151" x14ac:dyDescent="0.25">
      <c r="A146" s="20"/>
      <c r="B146" s="20"/>
      <c r="C146" s="15"/>
      <c r="D146" s="13"/>
      <c r="E146" s="20"/>
      <c r="F146" s="20"/>
      <c r="G146" s="20"/>
      <c r="H146" s="20"/>
      <c r="I146" s="20"/>
      <c r="J146" s="15"/>
      <c r="K146" s="15"/>
      <c r="L146" s="15"/>
      <c r="M146" s="15"/>
      <c r="N146" s="20"/>
      <c r="O146" s="15"/>
      <c r="P146" s="15"/>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16"/>
      <c r="AP146" s="17"/>
      <c r="AQ146" s="17"/>
      <c r="AR146" s="17"/>
      <c r="AS146" s="17"/>
      <c r="AT146" s="18"/>
      <c r="AU146" s="17"/>
      <c r="AV146" s="17"/>
      <c r="AW146" s="17"/>
      <c r="AX146" s="17"/>
      <c r="AY146" s="17"/>
      <c r="AZ146" s="18"/>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80"/>
      <c r="CC146" s="80"/>
      <c r="CD146" s="80"/>
      <c r="CE146" s="81"/>
      <c r="CF146" s="81"/>
      <c r="CG146" s="17"/>
      <c r="CH146" s="73"/>
      <c r="CI146" s="73"/>
      <c r="CJ146" s="73"/>
      <c r="CK146" s="73"/>
      <c r="CL146" s="73"/>
      <c r="CM146" s="73"/>
      <c r="CN146" s="73"/>
      <c r="CO146" s="74"/>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5"/>
      <c r="EN146" s="75"/>
      <c r="EO146" s="75"/>
      <c r="EP146" s="75"/>
      <c r="EQ146" s="73"/>
      <c r="ER146" s="73"/>
      <c r="ES146" s="73"/>
      <c r="ET146" s="73"/>
      <c r="EU146" s="73"/>
    </row>
    <row r="147" spans="1:151" x14ac:dyDescent="0.25">
      <c r="A147" s="20"/>
      <c r="B147" s="20"/>
      <c r="C147" s="15"/>
      <c r="D147" s="13"/>
      <c r="E147" s="20"/>
      <c r="F147" s="20"/>
      <c r="G147" s="20"/>
      <c r="H147" s="20"/>
      <c r="I147" s="20"/>
      <c r="J147" s="15"/>
      <c r="K147" s="15"/>
      <c r="L147" s="15"/>
      <c r="M147" s="15"/>
      <c r="N147" s="20"/>
      <c r="O147" s="15"/>
      <c r="P147" s="15"/>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16"/>
      <c r="AP147" s="17"/>
      <c r="AQ147" s="17"/>
      <c r="AR147" s="17"/>
      <c r="AS147" s="17"/>
      <c r="AT147" s="18"/>
      <c r="AU147" s="17"/>
      <c r="AV147" s="17"/>
      <c r="AW147" s="17"/>
      <c r="AX147" s="17"/>
      <c r="AY147" s="17"/>
      <c r="AZ147" s="18"/>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80"/>
      <c r="CC147" s="80"/>
      <c r="CD147" s="80"/>
      <c r="CE147" s="81"/>
      <c r="CF147" s="81"/>
      <c r="CG147" s="17"/>
      <c r="CH147" s="73"/>
      <c r="CI147" s="73"/>
      <c r="CJ147" s="73"/>
      <c r="CK147" s="73"/>
      <c r="CL147" s="73"/>
      <c r="CM147" s="73"/>
      <c r="CN147" s="73"/>
      <c r="CO147" s="74"/>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5"/>
      <c r="EN147" s="75"/>
      <c r="EO147" s="75"/>
      <c r="EP147" s="75"/>
      <c r="EQ147" s="73"/>
      <c r="ER147" s="73"/>
      <c r="ES147" s="73"/>
      <c r="ET147" s="73"/>
      <c r="EU147" s="73"/>
    </row>
    <row r="148" spans="1:151" x14ac:dyDescent="0.25">
      <c r="A148" s="20"/>
      <c r="B148" s="20"/>
      <c r="C148" s="15"/>
      <c r="D148" s="79"/>
      <c r="E148" s="17"/>
      <c r="F148" s="17"/>
      <c r="G148" s="20"/>
      <c r="H148" s="20"/>
      <c r="I148" s="20"/>
      <c r="J148" s="15"/>
      <c r="K148" s="15"/>
      <c r="L148" s="15"/>
      <c r="M148" s="15"/>
      <c r="N148" s="20"/>
      <c r="O148" s="15"/>
      <c r="P148" s="15"/>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16"/>
      <c r="AP148" s="17"/>
      <c r="AQ148" s="17"/>
      <c r="AR148" s="17"/>
      <c r="AS148" s="17"/>
      <c r="AT148" s="18"/>
      <c r="AU148" s="17"/>
      <c r="AV148" s="17"/>
      <c r="AW148" s="17"/>
      <c r="AX148" s="17"/>
      <c r="AY148" s="17"/>
      <c r="AZ148" s="18"/>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80"/>
      <c r="CC148" s="80"/>
      <c r="CD148" s="80"/>
      <c r="CE148" s="81"/>
      <c r="CF148" s="81"/>
      <c r="CG148" s="17"/>
      <c r="CH148" s="73"/>
      <c r="CI148" s="73"/>
      <c r="CJ148" s="73"/>
      <c r="CK148" s="73"/>
      <c r="CL148" s="73"/>
      <c r="CM148" s="73"/>
      <c r="CN148" s="73"/>
      <c r="CO148" s="74"/>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5"/>
      <c r="EN148" s="75"/>
      <c r="EO148" s="75"/>
      <c r="EP148" s="75"/>
      <c r="EQ148" s="73"/>
      <c r="ER148" s="73"/>
      <c r="ES148" s="73"/>
      <c r="ET148" s="73"/>
      <c r="EU148" s="73"/>
    </row>
    <row r="149" spans="1:151" x14ac:dyDescent="0.25">
      <c r="A149" s="17"/>
      <c r="B149" s="17"/>
      <c r="C149" s="78"/>
      <c r="D149" s="79"/>
      <c r="E149" s="17"/>
      <c r="F149" s="17"/>
      <c r="G149" s="17"/>
      <c r="H149" s="17"/>
      <c r="I149" s="17"/>
      <c r="J149" s="78"/>
      <c r="K149" s="78"/>
      <c r="L149" s="78"/>
      <c r="M149" s="78"/>
      <c r="N149" s="17"/>
      <c r="O149" s="78"/>
      <c r="P149" s="78"/>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8"/>
      <c r="AP149" s="17"/>
      <c r="AQ149" s="17"/>
      <c r="AR149" s="17"/>
      <c r="AS149" s="17"/>
      <c r="AT149" s="18"/>
      <c r="AU149" s="17"/>
      <c r="AV149" s="17"/>
      <c r="AW149" s="17"/>
      <c r="AX149" s="17"/>
      <c r="AY149" s="17"/>
      <c r="AZ149" s="18"/>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80"/>
      <c r="CC149" s="80"/>
      <c r="CD149" s="80"/>
      <c r="CE149" s="81"/>
      <c r="CF149" s="81"/>
      <c r="CG149" s="17"/>
      <c r="CH149" s="73"/>
      <c r="CI149" s="73"/>
      <c r="CJ149" s="73"/>
      <c r="CK149" s="73"/>
      <c r="CL149" s="73"/>
      <c r="CM149" s="73"/>
      <c r="CN149" s="73"/>
      <c r="CO149" s="74"/>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5"/>
      <c r="EN149" s="75"/>
      <c r="EO149" s="75"/>
      <c r="EP149" s="75"/>
      <c r="EQ149" s="73"/>
      <c r="ER149" s="73"/>
      <c r="ES149" s="73"/>
      <c r="ET149" s="73"/>
      <c r="EU149" s="73"/>
    </row>
    <row r="150" spans="1:151" x14ac:dyDescent="0.25">
      <c r="A150" s="17"/>
      <c r="B150" s="17"/>
      <c r="C150" s="78"/>
      <c r="D150" s="79"/>
      <c r="E150" s="17"/>
      <c r="F150" s="17"/>
      <c r="G150" s="17"/>
      <c r="H150" s="17"/>
      <c r="I150" s="17"/>
      <c r="J150" s="78"/>
      <c r="K150" s="78"/>
      <c r="L150" s="78"/>
      <c r="M150" s="78"/>
      <c r="N150" s="17"/>
      <c r="O150" s="78"/>
      <c r="P150" s="78"/>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8"/>
      <c r="AP150" s="17"/>
      <c r="AQ150" s="17"/>
      <c r="AR150" s="17"/>
      <c r="AS150" s="17"/>
      <c r="AT150" s="18"/>
      <c r="AU150" s="17"/>
      <c r="AV150" s="17"/>
      <c r="AW150" s="17"/>
      <c r="AX150" s="17"/>
      <c r="AY150" s="17"/>
      <c r="AZ150" s="18"/>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80"/>
      <c r="CC150" s="80"/>
      <c r="CD150" s="80"/>
      <c r="CE150" s="81"/>
      <c r="CF150" s="81"/>
      <c r="CG150" s="17"/>
      <c r="CH150" s="73"/>
      <c r="CI150" s="73"/>
      <c r="CJ150" s="73"/>
      <c r="CK150" s="73"/>
      <c r="CL150" s="73"/>
      <c r="CM150" s="73"/>
      <c r="CN150" s="73"/>
      <c r="CO150" s="74"/>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5"/>
      <c r="EN150" s="75"/>
      <c r="EO150" s="75"/>
      <c r="EP150" s="75"/>
      <c r="EQ150" s="73"/>
      <c r="ER150" s="73"/>
      <c r="ES150" s="73"/>
      <c r="ET150" s="73"/>
      <c r="EU150" s="73"/>
    </row>
    <row r="151" spans="1:151" x14ac:dyDescent="0.25">
      <c r="A151" s="17"/>
      <c r="B151" s="17"/>
      <c r="C151" s="78"/>
      <c r="D151" s="79"/>
      <c r="E151" s="17"/>
      <c r="F151" s="17"/>
      <c r="G151" s="17"/>
      <c r="H151" s="17"/>
      <c r="I151" s="17"/>
      <c r="J151" s="78"/>
      <c r="K151" s="78"/>
      <c r="L151" s="78"/>
      <c r="M151" s="78"/>
      <c r="N151" s="17"/>
      <c r="O151" s="78"/>
      <c r="P151" s="78"/>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8"/>
      <c r="AP151" s="17"/>
      <c r="AQ151" s="17"/>
      <c r="AR151" s="17"/>
      <c r="AS151" s="17"/>
      <c r="AT151" s="18"/>
      <c r="AU151" s="17"/>
      <c r="AV151" s="17"/>
      <c r="AW151" s="17"/>
      <c r="AX151" s="17"/>
      <c r="AY151" s="17"/>
      <c r="AZ151" s="18"/>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80"/>
      <c r="CC151" s="80"/>
      <c r="CD151" s="80"/>
      <c r="CE151" s="81"/>
      <c r="CF151" s="81"/>
      <c r="CG151" s="17"/>
      <c r="CH151" s="73"/>
      <c r="CI151" s="73"/>
      <c r="CJ151" s="73"/>
      <c r="CK151" s="73"/>
      <c r="CL151" s="73"/>
      <c r="CM151" s="73"/>
      <c r="CN151" s="73"/>
      <c r="CO151" s="74"/>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5"/>
      <c r="EN151" s="75"/>
      <c r="EO151" s="75"/>
      <c r="EP151" s="75"/>
      <c r="EQ151" s="73"/>
      <c r="ER151" s="73"/>
      <c r="ES151" s="73"/>
      <c r="ET151" s="73"/>
      <c r="EU151" s="73"/>
    </row>
    <row r="152" spans="1:151" x14ac:dyDescent="0.25">
      <c r="A152" s="17"/>
      <c r="B152" s="17"/>
      <c r="C152" s="78"/>
      <c r="D152" s="79"/>
      <c r="E152" s="17"/>
      <c r="F152" s="17"/>
      <c r="G152" s="17"/>
      <c r="H152" s="17"/>
      <c r="I152" s="17"/>
      <c r="J152" s="78"/>
      <c r="K152" s="78"/>
      <c r="L152" s="78"/>
      <c r="M152" s="78"/>
      <c r="N152" s="17"/>
      <c r="O152" s="78"/>
      <c r="P152" s="78"/>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8"/>
      <c r="AP152" s="17"/>
      <c r="AQ152" s="17"/>
      <c r="AR152" s="17"/>
      <c r="AS152" s="17"/>
      <c r="AT152" s="18"/>
      <c r="AU152" s="17"/>
      <c r="AV152" s="17"/>
      <c r="AW152" s="17"/>
      <c r="AX152" s="17"/>
      <c r="AY152" s="17"/>
      <c r="AZ152" s="18"/>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80"/>
      <c r="CC152" s="80"/>
      <c r="CD152" s="80"/>
      <c r="CE152" s="81"/>
      <c r="CF152" s="81"/>
      <c r="CG152" s="17"/>
      <c r="CH152" s="73"/>
      <c r="CI152" s="73"/>
      <c r="CJ152" s="73"/>
      <c r="CK152" s="73"/>
      <c r="CL152" s="73"/>
      <c r="CM152" s="73"/>
      <c r="CN152" s="73"/>
      <c r="CO152" s="74"/>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5"/>
      <c r="EN152" s="75"/>
      <c r="EO152" s="75"/>
      <c r="EP152" s="75"/>
      <c r="EQ152" s="73"/>
      <c r="ER152" s="73"/>
      <c r="ES152" s="73"/>
      <c r="ET152" s="73"/>
      <c r="EU152" s="73"/>
    </row>
    <row r="153" spans="1:151" x14ac:dyDescent="0.25">
      <c r="A153" s="17"/>
      <c r="B153" s="17"/>
      <c r="C153" s="78"/>
      <c r="D153" s="79"/>
      <c r="E153" s="17"/>
      <c r="F153" s="17"/>
      <c r="G153" s="17"/>
      <c r="H153" s="17"/>
      <c r="I153" s="17"/>
      <c r="J153" s="78"/>
      <c r="K153" s="78"/>
      <c r="L153" s="78"/>
      <c r="M153" s="78"/>
      <c r="N153" s="17"/>
      <c r="O153" s="78"/>
      <c r="P153" s="78"/>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8"/>
      <c r="AP153" s="17"/>
      <c r="AQ153" s="17"/>
      <c r="AR153" s="17"/>
      <c r="AS153" s="17"/>
      <c r="AT153" s="18"/>
      <c r="AU153" s="17"/>
      <c r="AV153" s="17"/>
      <c r="AW153" s="17"/>
      <c r="AX153" s="17"/>
      <c r="AY153" s="17"/>
      <c r="AZ153" s="18"/>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80"/>
      <c r="CC153" s="80"/>
      <c r="CD153" s="80"/>
      <c r="CE153" s="81"/>
      <c r="CF153" s="81"/>
      <c r="CG153" s="17"/>
      <c r="CH153" s="73"/>
      <c r="CI153" s="73"/>
      <c r="CJ153" s="73"/>
      <c r="CK153" s="73"/>
      <c r="CL153" s="73"/>
      <c r="CM153" s="73"/>
      <c r="CN153" s="73"/>
      <c r="CO153" s="74"/>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5"/>
      <c r="EN153" s="75"/>
      <c r="EO153" s="75"/>
      <c r="EP153" s="75"/>
      <c r="EQ153" s="73"/>
      <c r="ER153" s="73"/>
      <c r="ES153" s="73"/>
      <c r="ET153" s="73"/>
      <c r="EU153" s="73"/>
    </row>
    <row r="154" spans="1:151" x14ac:dyDescent="0.25">
      <c r="A154" s="17"/>
      <c r="B154" s="17"/>
      <c r="C154" s="78"/>
      <c r="D154" s="79"/>
      <c r="E154" s="17"/>
      <c r="F154" s="17"/>
      <c r="G154" s="17"/>
      <c r="H154" s="17"/>
      <c r="I154" s="17"/>
      <c r="J154" s="78"/>
      <c r="K154" s="78"/>
      <c r="L154" s="78"/>
      <c r="M154" s="78"/>
      <c r="N154" s="17"/>
      <c r="O154" s="78"/>
      <c r="P154" s="78"/>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8"/>
      <c r="AP154" s="17"/>
      <c r="AQ154" s="17"/>
      <c r="AR154" s="17"/>
      <c r="AS154" s="17"/>
      <c r="AT154" s="18"/>
      <c r="AU154" s="17"/>
      <c r="AV154" s="17"/>
      <c r="AW154" s="17"/>
      <c r="AX154" s="17"/>
      <c r="AY154" s="17"/>
      <c r="AZ154" s="18"/>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80"/>
      <c r="CC154" s="80"/>
      <c r="CD154" s="80"/>
      <c r="CE154" s="81"/>
      <c r="CF154" s="81"/>
      <c r="CG154" s="17"/>
      <c r="CH154" s="73"/>
      <c r="CI154" s="73"/>
      <c r="CJ154" s="73"/>
      <c r="CK154" s="73"/>
      <c r="CL154" s="73"/>
      <c r="CM154" s="73"/>
      <c r="CN154" s="73"/>
      <c r="CO154" s="74"/>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5"/>
      <c r="EN154" s="75"/>
      <c r="EO154" s="75"/>
      <c r="EP154" s="75"/>
      <c r="EQ154" s="73"/>
      <c r="ER154" s="73"/>
      <c r="ES154" s="73"/>
      <c r="ET154" s="73"/>
      <c r="EU154" s="73"/>
    </row>
    <row r="155" spans="1:151" x14ac:dyDescent="0.25">
      <c r="A155" s="17"/>
      <c r="B155" s="17"/>
      <c r="C155" s="78"/>
      <c r="D155" s="79"/>
      <c r="E155" s="17"/>
      <c r="F155" s="17"/>
      <c r="G155" s="17"/>
      <c r="H155" s="17"/>
      <c r="I155" s="17"/>
      <c r="J155" s="78"/>
      <c r="K155" s="78"/>
      <c r="L155" s="78"/>
      <c r="M155" s="78"/>
      <c r="N155" s="17"/>
      <c r="O155" s="78"/>
      <c r="P155" s="78"/>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8"/>
      <c r="AP155" s="17"/>
      <c r="AQ155" s="17"/>
      <c r="AR155" s="17"/>
      <c r="AS155" s="17"/>
      <c r="AT155" s="18"/>
      <c r="AU155" s="17"/>
      <c r="AV155" s="17"/>
      <c r="AW155" s="17"/>
      <c r="AX155" s="17"/>
      <c r="AY155" s="17"/>
      <c r="AZ155" s="18"/>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80"/>
      <c r="CC155" s="80"/>
      <c r="CD155" s="80"/>
      <c r="CE155" s="81"/>
      <c r="CF155" s="81"/>
      <c r="CG155" s="17"/>
      <c r="CH155" s="73"/>
      <c r="CI155" s="73"/>
      <c r="CJ155" s="73"/>
      <c r="CK155" s="73"/>
      <c r="CL155" s="73"/>
      <c r="CM155" s="73"/>
      <c r="CN155" s="73"/>
      <c r="CO155" s="74"/>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5"/>
      <c r="EN155" s="75"/>
      <c r="EO155" s="75"/>
      <c r="EP155" s="75"/>
      <c r="EQ155" s="73"/>
      <c r="ER155" s="73"/>
      <c r="ES155" s="73"/>
      <c r="ET155" s="73"/>
      <c r="EU155" s="73"/>
    </row>
    <row r="156" spans="1:151" x14ac:dyDescent="0.25">
      <c r="A156" s="17"/>
      <c r="B156" s="17"/>
      <c r="C156" s="78"/>
      <c r="D156" s="79"/>
      <c r="E156" s="17"/>
      <c r="F156" s="17"/>
      <c r="G156" s="17"/>
      <c r="H156" s="17"/>
      <c r="I156" s="17"/>
      <c r="J156" s="78"/>
      <c r="K156" s="78"/>
      <c r="L156" s="78"/>
      <c r="M156" s="78"/>
      <c r="N156" s="17"/>
      <c r="O156" s="78"/>
      <c r="P156" s="78"/>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8"/>
      <c r="AP156" s="17"/>
      <c r="AQ156" s="17"/>
      <c r="AR156" s="17"/>
      <c r="AS156" s="17"/>
      <c r="AT156" s="18"/>
      <c r="AU156" s="17"/>
      <c r="AV156" s="17"/>
      <c r="AW156" s="17"/>
      <c r="AX156" s="17"/>
      <c r="AY156" s="17"/>
      <c r="AZ156" s="18"/>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80"/>
      <c r="CC156" s="80"/>
      <c r="CD156" s="80"/>
      <c r="CE156" s="81"/>
      <c r="CF156" s="81"/>
      <c r="CG156" s="17"/>
      <c r="CH156" s="73"/>
      <c r="CI156" s="73"/>
      <c r="CJ156" s="73"/>
      <c r="CK156" s="73"/>
      <c r="CL156" s="73"/>
      <c r="CM156" s="73"/>
      <c r="CN156" s="73"/>
      <c r="CO156" s="74"/>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5"/>
      <c r="EN156" s="75"/>
      <c r="EO156" s="75"/>
      <c r="EP156" s="75"/>
      <c r="EQ156" s="73"/>
      <c r="ER156" s="73"/>
      <c r="ES156" s="73"/>
      <c r="ET156" s="73"/>
      <c r="EU156" s="73"/>
    </row>
    <row r="157" spans="1:151" x14ac:dyDescent="0.25">
      <c r="A157" s="17"/>
      <c r="B157" s="17"/>
      <c r="C157" s="78"/>
      <c r="D157" s="79"/>
      <c r="E157" s="17"/>
      <c r="F157" s="17"/>
      <c r="G157" s="17"/>
      <c r="H157" s="17"/>
      <c r="I157" s="17"/>
      <c r="J157" s="78"/>
      <c r="K157" s="78"/>
      <c r="L157" s="78"/>
      <c r="M157" s="78"/>
      <c r="N157" s="17"/>
      <c r="O157" s="78"/>
      <c r="P157" s="78"/>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8"/>
      <c r="AP157" s="17"/>
      <c r="AQ157" s="17"/>
      <c r="AR157" s="17"/>
      <c r="AS157" s="17"/>
      <c r="AT157" s="18"/>
      <c r="AU157" s="17"/>
      <c r="AV157" s="17"/>
      <c r="AW157" s="17"/>
      <c r="AX157" s="17"/>
      <c r="AY157" s="17"/>
      <c r="AZ157" s="18"/>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80"/>
      <c r="CC157" s="80"/>
      <c r="CD157" s="80"/>
      <c r="CE157" s="81"/>
      <c r="CF157" s="81"/>
      <c r="CG157" s="17"/>
      <c r="CH157" s="73"/>
      <c r="CI157" s="73"/>
      <c r="CJ157" s="73"/>
      <c r="CK157" s="73"/>
      <c r="CL157" s="73"/>
      <c r="CM157" s="73"/>
      <c r="CN157" s="73"/>
      <c r="CO157" s="74"/>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5"/>
      <c r="EN157" s="75"/>
      <c r="EO157" s="75"/>
      <c r="EP157" s="75"/>
      <c r="EQ157" s="73"/>
      <c r="ER157" s="73"/>
      <c r="ES157" s="73"/>
      <c r="ET157" s="73"/>
      <c r="EU157" s="73"/>
    </row>
    <row r="158" spans="1:151" x14ac:dyDescent="0.25">
      <c r="A158" s="17"/>
      <c r="B158" s="17"/>
      <c r="C158" s="78"/>
      <c r="D158" s="79"/>
      <c r="E158" s="17"/>
      <c r="F158" s="17"/>
      <c r="G158" s="17"/>
      <c r="H158" s="17"/>
      <c r="I158" s="17"/>
      <c r="J158" s="78"/>
      <c r="K158" s="78"/>
      <c r="L158" s="78"/>
      <c r="M158" s="78"/>
      <c r="N158" s="17"/>
      <c r="O158" s="78"/>
      <c r="P158" s="78"/>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8"/>
      <c r="AP158" s="17"/>
      <c r="AQ158" s="17"/>
      <c r="AR158" s="17"/>
      <c r="AS158" s="17"/>
      <c r="AT158" s="18"/>
      <c r="AU158" s="17"/>
      <c r="AV158" s="17"/>
      <c r="AW158" s="17"/>
      <c r="AX158" s="17"/>
      <c r="AY158" s="17"/>
      <c r="AZ158" s="18"/>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80"/>
      <c r="CC158" s="80"/>
      <c r="CD158" s="80"/>
      <c r="CE158" s="81"/>
      <c r="CF158" s="81"/>
      <c r="CG158" s="17"/>
      <c r="CH158" s="73"/>
      <c r="CI158" s="73"/>
      <c r="CJ158" s="73"/>
      <c r="CK158" s="73"/>
      <c r="CL158" s="73"/>
      <c r="CM158" s="73"/>
      <c r="CN158" s="73"/>
      <c r="CO158" s="74"/>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5"/>
      <c r="EN158" s="75"/>
      <c r="EO158" s="75"/>
      <c r="EP158" s="75"/>
      <c r="EQ158" s="73"/>
      <c r="ER158" s="73"/>
      <c r="ES158" s="73"/>
      <c r="ET158" s="73"/>
      <c r="EU158" s="73"/>
    </row>
    <row r="159" spans="1:151" x14ac:dyDescent="0.25">
      <c r="A159" s="17"/>
      <c r="B159" s="17"/>
      <c r="C159" s="78"/>
      <c r="D159" s="79"/>
      <c r="E159" s="17"/>
      <c r="F159" s="17"/>
      <c r="G159" s="17"/>
      <c r="H159" s="17"/>
      <c r="I159" s="17"/>
      <c r="J159" s="78"/>
      <c r="K159" s="78"/>
      <c r="L159" s="78"/>
      <c r="M159" s="78"/>
      <c r="N159" s="17"/>
      <c r="O159" s="78"/>
      <c r="P159" s="78"/>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8"/>
      <c r="AP159" s="17"/>
      <c r="AQ159" s="17"/>
      <c r="AR159" s="17"/>
      <c r="AS159" s="17"/>
      <c r="AT159" s="18"/>
      <c r="AU159" s="17"/>
      <c r="AV159" s="17"/>
      <c r="AW159" s="17"/>
      <c r="AX159" s="17"/>
      <c r="AY159" s="17"/>
      <c r="AZ159" s="18"/>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80"/>
      <c r="CC159" s="80"/>
      <c r="CD159" s="80"/>
      <c r="CE159" s="81"/>
      <c r="CF159" s="81"/>
      <c r="CG159" s="17"/>
      <c r="CH159" s="73"/>
      <c r="CI159" s="73"/>
      <c r="CJ159" s="73"/>
      <c r="CK159" s="73"/>
      <c r="CL159" s="73"/>
      <c r="CM159" s="73"/>
      <c r="CN159" s="73"/>
      <c r="CO159" s="74"/>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5"/>
      <c r="EN159" s="75"/>
      <c r="EO159" s="75"/>
      <c r="EP159" s="75"/>
      <c r="EQ159" s="73"/>
      <c r="ER159" s="73"/>
      <c r="ES159" s="73"/>
      <c r="ET159" s="73"/>
      <c r="EU159" s="73"/>
    </row>
    <row r="160" spans="1:151" x14ac:dyDescent="0.25">
      <c r="A160" s="17"/>
      <c r="B160" s="17"/>
      <c r="C160" s="78"/>
      <c r="D160" s="79"/>
      <c r="E160" s="17"/>
      <c r="F160" s="17"/>
      <c r="G160" s="17"/>
      <c r="H160" s="17"/>
      <c r="I160" s="17"/>
      <c r="J160" s="78"/>
      <c r="K160" s="78"/>
      <c r="L160" s="78"/>
      <c r="M160" s="78"/>
      <c r="N160" s="17"/>
      <c r="O160" s="78"/>
      <c r="P160" s="78"/>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8"/>
      <c r="AP160" s="17"/>
      <c r="AQ160" s="17"/>
      <c r="AR160" s="17"/>
      <c r="AS160" s="17"/>
      <c r="AT160" s="18"/>
      <c r="AU160" s="17"/>
      <c r="AV160" s="17"/>
      <c r="AW160" s="17"/>
      <c r="AX160" s="17"/>
      <c r="AY160" s="17"/>
      <c r="AZ160" s="18"/>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80"/>
      <c r="CC160" s="80"/>
      <c r="CD160" s="80"/>
      <c r="CE160" s="81"/>
      <c r="CF160" s="81"/>
      <c r="CG160" s="17"/>
      <c r="CH160" s="73"/>
      <c r="CI160" s="73"/>
      <c r="CJ160" s="73"/>
      <c r="CK160" s="73"/>
      <c r="CL160" s="73"/>
      <c r="CM160" s="73"/>
      <c r="CN160" s="73"/>
      <c r="CO160" s="74"/>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5"/>
      <c r="EN160" s="75"/>
      <c r="EO160" s="75"/>
      <c r="EP160" s="75"/>
      <c r="EQ160" s="73"/>
      <c r="ER160" s="73"/>
      <c r="ES160" s="73"/>
      <c r="ET160" s="73"/>
      <c r="EU160" s="73"/>
    </row>
    <row r="161" spans="1:151" x14ac:dyDescent="0.25">
      <c r="A161" s="17"/>
      <c r="B161" s="17"/>
      <c r="C161" s="78"/>
      <c r="D161" s="79"/>
      <c r="E161" s="17"/>
      <c r="F161" s="17"/>
      <c r="G161" s="17"/>
      <c r="H161" s="17"/>
      <c r="I161" s="17"/>
      <c r="J161" s="78"/>
      <c r="K161" s="78"/>
      <c r="L161" s="78"/>
      <c r="M161" s="78"/>
      <c r="N161" s="17"/>
      <c r="O161" s="78"/>
      <c r="P161" s="78"/>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8"/>
      <c r="AP161" s="17"/>
      <c r="AQ161" s="17"/>
      <c r="AR161" s="17"/>
      <c r="AS161" s="17"/>
      <c r="AT161" s="18"/>
      <c r="AU161" s="17"/>
      <c r="AV161" s="17"/>
      <c r="AW161" s="17"/>
      <c r="AX161" s="17"/>
      <c r="AY161" s="17"/>
      <c r="AZ161" s="18"/>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80"/>
      <c r="CC161" s="80"/>
      <c r="CD161" s="80"/>
      <c r="CE161" s="81"/>
      <c r="CF161" s="81"/>
      <c r="CG161" s="17"/>
      <c r="CH161" s="73"/>
      <c r="CI161" s="73"/>
      <c r="CJ161" s="73"/>
      <c r="CK161" s="73"/>
      <c r="CL161" s="73"/>
      <c r="CM161" s="73"/>
      <c r="CN161" s="73"/>
      <c r="CO161" s="74"/>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5"/>
      <c r="EN161" s="75"/>
      <c r="EO161" s="75"/>
      <c r="EP161" s="75"/>
      <c r="EQ161" s="73"/>
      <c r="ER161" s="73"/>
      <c r="ES161" s="73"/>
      <c r="ET161" s="73"/>
      <c r="EU161" s="73"/>
    </row>
    <row r="162" spans="1:151" x14ac:dyDescent="0.25">
      <c r="A162" s="17"/>
      <c r="B162" s="17"/>
      <c r="C162" s="78"/>
      <c r="D162" s="79"/>
      <c r="E162" s="17"/>
      <c r="F162" s="17"/>
      <c r="G162" s="17"/>
      <c r="H162" s="17"/>
      <c r="I162" s="17"/>
      <c r="J162" s="78"/>
      <c r="K162" s="78"/>
      <c r="L162" s="78"/>
      <c r="M162" s="78"/>
      <c r="N162" s="17"/>
      <c r="O162" s="78"/>
      <c r="P162" s="78"/>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8"/>
      <c r="AP162" s="17"/>
      <c r="AQ162" s="17"/>
      <c r="AR162" s="17"/>
      <c r="AS162" s="17"/>
      <c r="AT162" s="18"/>
      <c r="AU162" s="17"/>
      <c r="AV162" s="17"/>
      <c r="AW162" s="17"/>
      <c r="AX162" s="17"/>
      <c r="AY162" s="17"/>
      <c r="AZ162" s="18"/>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80"/>
      <c r="CC162" s="80"/>
      <c r="CD162" s="80"/>
      <c r="CE162" s="81"/>
      <c r="CF162" s="81"/>
      <c r="CG162" s="17"/>
      <c r="CH162" s="73"/>
      <c r="CI162" s="73"/>
      <c r="CJ162" s="73"/>
      <c r="CK162" s="73"/>
      <c r="CL162" s="73"/>
      <c r="CM162" s="73"/>
      <c r="CN162" s="73"/>
      <c r="CO162" s="74"/>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5"/>
      <c r="EN162" s="75"/>
      <c r="EO162" s="75"/>
      <c r="EP162" s="75"/>
      <c r="EQ162" s="73"/>
      <c r="ER162" s="73"/>
      <c r="ES162" s="73"/>
      <c r="ET162" s="73"/>
      <c r="EU162" s="73"/>
    </row>
    <row r="163" spans="1:151" x14ac:dyDescent="0.25">
      <c r="A163" s="17"/>
      <c r="B163" s="17"/>
      <c r="C163" s="78"/>
      <c r="D163" s="79"/>
      <c r="E163" s="17"/>
      <c r="F163" s="17"/>
      <c r="G163" s="17"/>
      <c r="H163" s="17"/>
      <c r="I163" s="17"/>
      <c r="J163" s="78"/>
      <c r="K163" s="78"/>
      <c r="L163" s="78"/>
      <c r="M163" s="78"/>
      <c r="N163" s="17"/>
      <c r="O163" s="78"/>
      <c r="P163" s="78"/>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8"/>
      <c r="AP163" s="17"/>
      <c r="AQ163" s="17"/>
      <c r="AR163" s="17"/>
      <c r="AS163" s="17"/>
      <c r="AT163" s="18"/>
      <c r="AU163" s="17"/>
      <c r="AV163" s="17"/>
      <c r="AW163" s="17"/>
      <c r="AX163" s="17"/>
      <c r="AY163" s="17"/>
      <c r="AZ163" s="18"/>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80"/>
      <c r="CC163" s="80"/>
      <c r="CD163" s="80"/>
      <c r="CE163" s="81"/>
      <c r="CF163" s="81"/>
      <c r="CG163" s="17"/>
      <c r="CH163" s="73"/>
      <c r="CI163" s="73"/>
      <c r="CJ163" s="73"/>
      <c r="CK163" s="73"/>
      <c r="CL163" s="73"/>
      <c r="CM163" s="73"/>
      <c r="CN163" s="73"/>
      <c r="CO163" s="74"/>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5"/>
      <c r="EN163" s="75"/>
      <c r="EO163" s="75"/>
      <c r="EP163" s="75"/>
      <c r="EQ163" s="73"/>
      <c r="ER163" s="73"/>
      <c r="ES163" s="73"/>
      <c r="ET163" s="73"/>
      <c r="EU163" s="73"/>
    </row>
    <row r="164" spans="1:151" x14ac:dyDescent="0.25">
      <c r="A164" s="17"/>
      <c r="B164" s="17"/>
      <c r="C164" s="78"/>
      <c r="D164" s="79"/>
      <c r="E164" s="17"/>
      <c r="F164" s="17"/>
      <c r="G164" s="17"/>
      <c r="H164" s="17"/>
      <c r="I164" s="17"/>
      <c r="J164" s="78"/>
      <c r="K164" s="78"/>
      <c r="L164" s="78"/>
      <c r="M164" s="78"/>
      <c r="N164" s="17"/>
      <c r="O164" s="78"/>
      <c r="P164" s="78"/>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8"/>
      <c r="AP164" s="17"/>
      <c r="AQ164" s="17"/>
      <c r="AR164" s="17"/>
      <c r="AS164" s="17"/>
      <c r="AT164" s="18"/>
      <c r="AU164" s="17"/>
      <c r="AV164" s="17"/>
      <c r="AW164" s="17"/>
      <c r="AX164" s="17"/>
      <c r="AY164" s="17"/>
      <c r="AZ164" s="18"/>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80"/>
      <c r="CC164" s="80"/>
      <c r="CD164" s="80"/>
      <c r="CE164" s="81"/>
      <c r="CF164" s="81"/>
      <c r="CG164" s="17"/>
      <c r="CH164" s="73"/>
      <c r="CI164" s="73"/>
      <c r="CJ164" s="73"/>
      <c r="CK164" s="73"/>
      <c r="CL164" s="73"/>
      <c r="CM164" s="73"/>
      <c r="CN164" s="73"/>
      <c r="CO164" s="74"/>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5"/>
      <c r="EN164" s="75"/>
      <c r="EO164" s="75"/>
      <c r="EP164" s="75"/>
      <c r="EQ164" s="73"/>
      <c r="ER164" s="73"/>
      <c r="ES164" s="73"/>
      <c r="ET164" s="73"/>
      <c r="EU164" s="73"/>
    </row>
    <row r="165" spans="1:151" x14ac:dyDescent="0.25">
      <c r="A165" s="17"/>
      <c r="B165" s="17"/>
      <c r="C165" s="78"/>
      <c r="D165" s="79"/>
      <c r="E165" s="17"/>
      <c r="F165" s="17"/>
      <c r="G165" s="17"/>
      <c r="H165" s="17"/>
      <c r="I165" s="17"/>
      <c r="J165" s="78"/>
      <c r="K165" s="78"/>
      <c r="L165" s="78"/>
      <c r="M165" s="78"/>
      <c r="N165" s="17"/>
      <c r="O165" s="78"/>
      <c r="P165" s="78"/>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8"/>
      <c r="AP165" s="17"/>
      <c r="AQ165" s="17"/>
      <c r="AR165" s="17"/>
      <c r="AS165" s="17"/>
      <c r="AT165" s="18"/>
      <c r="AU165" s="17"/>
      <c r="AV165" s="17"/>
      <c r="AW165" s="17"/>
      <c r="AX165" s="17"/>
      <c r="AY165" s="17"/>
      <c r="AZ165" s="18"/>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80"/>
      <c r="CC165" s="80"/>
      <c r="CD165" s="80"/>
      <c r="CE165" s="81"/>
      <c r="CF165" s="81"/>
      <c r="CG165" s="17"/>
      <c r="CH165" s="73"/>
      <c r="CI165" s="73"/>
      <c r="CJ165" s="73"/>
      <c r="CK165" s="73"/>
      <c r="CL165" s="73"/>
      <c r="CM165" s="73"/>
      <c r="CN165" s="73"/>
      <c r="CO165" s="74"/>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5"/>
      <c r="EN165" s="75"/>
      <c r="EO165" s="75"/>
      <c r="EP165" s="75"/>
      <c r="EQ165" s="73"/>
      <c r="ER165" s="73"/>
      <c r="ES165" s="73"/>
      <c r="ET165" s="73"/>
      <c r="EU165" s="73"/>
    </row>
    <row r="166" spans="1:151" x14ac:dyDescent="0.25">
      <c r="A166" s="17"/>
      <c r="B166" s="17"/>
      <c r="C166" s="78"/>
      <c r="D166" s="79"/>
      <c r="E166" s="17"/>
      <c r="F166" s="17"/>
      <c r="G166" s="17"/>
      <c r="H166" s="17"/>
      <c r="I166" s="17"/>
      <c r="J166" s="78"/>
      <c r="K166" s="78"/>
      <c r="L166" s="78"/>
      <c r="M166" s="78"/>
      <c r="N166" s="17"/>
      <c r="O166" s="78"/>
      <c r="P166" s="78"/>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8"/>
      <c r="AP166" s="17"/>
      <c r="AQ166" s="17"/>
      <c r="AR166" s="17"/>
      <c r="AS166" s="17"/>
      <c r="AT166" s="18"/>
      <c r="AU166" s="17"/>
      <c r="AV166" s="17"/>
      <c r="AW166" s="17"/>
      <c r="AX166" s="17"/>
      <c r="AY166" s="17"/>
      <c r="AZ166" s="18"/>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80"/>
      <c r="CC166" s="80"/>
      <c r="CD166" s="80"/>
      <c r="CE166" s="81"/>
      <c r="CF166" s="81"/>
      <c r="CG166" s="17"/>
      <c r="CH166" s="73"/>
      <c r="CI166" s="73"/>
      <c r="CJ166" s="73"/>
      <c r="CK166" s="73"/>
      <c r="CL166" s="73"/>
      <c r="CM166" s="73"/>
      <c r="CN166" s="73"/>
      <c r="CO166" s="74"/>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5"/>
      <c r="EN166" s="75"/>
      <c r="EO166" s="75"/>
      <c r="EP166" s="75"/>
      <c r="EQ166" s="73"/>
      <c r="ER166" s="73"/>
      <c r="ES166" s="73"/>
      <c r="ET166" s="73"/>
      <c r="EU166" s="73"/>
    </row>
    <row r="167" spans="1:151" x14ac:dyDescent="0.25">
      <c r="A167" s="17"/>
      <c r="B167" s="17"/>
      <c r="C167" s="78"/>
      <c r="D167" s="79"/>
      <c r="E167" s="17"/>
      <c r="F167" s="17"/>
      <c r="G167" s="17"/>
      <c r="H167" s="17"/>
      <c r="I167" s="17"/>
      <c r="J167" s="78"/>
      <c r="K167" s="78"/>
      <c r="L167" s="78"/>
      <c r="M167" s="78"/>
      <c r="N167" s="17"/>
      <c r="O167" s="78"/>
      <c r="P167" s="78"/>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8"/>
      <c r="AP167" s="17"/>
      <c r="AQ167" s="17"/>
      <c r="AR167" s="17"/>
      <c r="AS167" s="17"/>
      <c r="AT167" s="18"/>
      <c r="AU167" s="17"/>
      <c r="AV167" s="17"/>
      <c r="AW167" s="17"/>
      <c r="AX167" s="17"/>
      <c r="AY167" s="17"/>
      <c r="AZ167" s="18"/>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80"/>
      <c r="CC167" s="80"/>
      <c r="CD167" s="80"/>
      <c r="CE167" s="81"/>
      <c r="CF167" s="81"/>
      <c r="CG167" s="17"/>
      <c r="CH167" s="73"/>
      <c r="CI167" s="73"/>
      <c r="CJ167" s="73"/>
      <c r="CK167" s="73"/>
      <c r="CL167" s="73"/>
      <c r="CM167" s="73"/>
      <c r="CN167" s="73"/>
      <c r="CO167" s="74"/>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5"/>
      <c r="EN167" s="75"/>
      <c r="EO167" s="75"/>
      <c r="EP167" s="75"/>
      <c r="EQ167" s="73"/>
      <c r="ER167" s="73"/>
      <c r="ES167" s="73"/>
      <c r="ET167" s="73"/>
      <c r="EU167" s="73"/>
    </row>
    <row r="168" spans="1:151" x14ac:dyDescent="0.25">
      <c r="A168" s="17"/>
      <c r="B168" s="17"/>
      <c r="C168" s="78"/>
      <c r="D168" s="79"/>
      <c r="E168" s="17"/>
      <c r="F168" s="17"/>
      <c r="G168" s="17"/>
      <c r="H168" s="17"/>
      <c r="I168" s="17"/>
      <c r="J168" s="78"/>
      <c r="K168" s="78"/>
      <c r="L168" s="78"/>
      <c r="M168" s="78"/>
      <c r="N168" s="17"/>
      <c r="O168" s="78"/>
      <c r="P168" s="78"/>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8"/>
      <c r="AP168" s="17"/>
      <c r="AQ168" s="17"/>
      <c r="AR168" s="17"/>
      <c r="AS168" s="17"/>
      <c r="AT168" s="18"/>
      <c r="AU168" s="17"/>
      <c r="AV168" s="17"/>
      <c r="AW168" s="17"/>
      <c r="AX168" s="17"/>
      <c r="AY168" s="17"/>
      <c r="AZ168" s="18"/>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80"/>
      <c r="CC168" s="80"/>
      <c r="CD168" s="80"/>
      <c r="CE168" s="81"/>
      <c r="CF168" s="81"/>
      <c r="CG168" s="17"/>
      <c r="CH168" s="73"/>
      <c r="CI168" s="73"/>
      <c r="CJ168" s="73"/>
      <c r="CK168" s="73"/>
      <c r="CL168" s="73"/>
      <c r="CM168" s="73"/>
      <c r="CN168" s="73"/>
      <c r="CO168" s="74"/>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5"/>
      <c r="EN168" s="75"/>
      <c r="EO168" s="75"/>
      <c r="EP168" s="75"/>
      <c r="EQ168" s="73"/>
      <c r="ER168" s="73"/>
      <c r="ES168" s="73"/>
      <c r="ET168" s="73"/>
      <c r="EU168" s="73"/>
    </row>
    <row r="169" spans="1:151" x14ac:dyDescent="0.25">
      <c r="A169" s="17"/>
      <c r="B169" s="17"/>
      <c r="C169" s="78"/>
      <c r="D169" s="79"/>
      <c r="E169" s="17"/>
      <c r="F169" s="17"/>
      <c r="G169" s="17"/>
      <c r="H169" s="17"/>
      <c r="I169" s="17"/>
      <c r="J169" s="78"/>
      <c r="K169" s="78"/>
      <c r="L169" s="78"/>
      <c r="M169" s="78"/>
      <c r="N169" s="17"/>
      <c r="O169" s="78"/>
      <c r="P169" s="78"/>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8"/>
      <c r="AP169" s="17"/>
      <c r="AQ169" s="17"/>
      <c r="AR169" s="17"/>
      <c r="AS169" s="17"/>
      <c r="AT169" s="18"/>
      <c r="AU169" s="17"/>
      <c r="AV169" s="17"/>
      <c r="AW169" s="17"/>
      <c r="AX169" s="17"/>
      <c r="AY169" s="17"/>
      <c r="AZ169" s="18"/>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80"/>
      <c r="CC169" s="80"/>
      <c r="CD169" s="80"/>
      <c r="CE169" s="81"/>
      <c r="CF169" s="81"/>
      <c r="CG169" s="17"/>
      <c r="CH169" s="73"/>
      <c r="CI169" s="73"/>
      <c r="CJ169" s="73"/>
      <c r="CK169" s="73"/>
      <c r="CL169" s="73"/>
      <c r="CM169" s="73"/>
      <c r="CN169" s="73"/>
      <c r="CO169" s="74"/>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5"/>
      <c r="EN169" s="75"/>
      <c r="EO169" s="75"/>
      <c r="EP169" s="75"/>
      <c r="EQ169" s="73"/>
      <c r="ER169" s="73"/>
      <c r="ES169" s="73"/>
      <c r="ET169" s="73"/>
      <c r="EU169" s="73"/>
    </row>
    <row r="170" spans="1:151" x14ac:dyDescent="0.25">
      <c r="A170" s="17"/>
      <c r="B170" s="17"/>
      <c r="C170" s="78"/>
      <c r="D170" s="79"/>
      <c r="E170" s="17"/>
      <c r="F170" s="17"/>
      <c r="G170" s="17"/>
      <c r="H170" s="17"/>
      <c r="I170" s="17"/>
      <c r="J170" s="78"/>
      <c r="K170" s="78"/>
      <c r="L170" s="78"/>
      <c r="M170" s="78"/>
      <c r="N170" s="17"/>
      <c r="O170" s="78"/>
      <c r="P170" s="78"/>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8"/>
      <c r="AP170" s="17"/>
      <c r="AQ170" s="17"/>
      <c r="AR170" s="17"/>
      <c r="AS170" s="17"/>
      <c r="AT170" s="18"/>
      <c r="AU170" s="17"/>
      <c r="AV170" s="17"/>
      <c r="AW170" s="17"/>
      <c r="AX170" s="17"/>
      <c r="AY170" s="17"/>
      <c r="AZ170" s="18"/>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80"/>
      <c r="CC170" s="80"/>
      <c r="CD170" s="80"/>
      <c r="CE170" s="81"/>
      <c r="CF170" s="81"/>
      <c r="CG170" s="17"/>
      <c r="CH170" s="73"/>
      <c r="CI170" s="73"/>
      <c r="CJ170" s="73"/>
      <c r="CK170" s="73"/>
      <c r="CL170" s="73"/>
      <c r="CM170" s="73"/>
      <c r="CN170" s="73"/>
      <c r="CO170" s="74"/>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5"/>
      <c r="EN170" s="75"/>
      <c r="EO170" s="75"/>
      <c r="EP170" s="75"/>
      <c r="EQ170" s="73"/>
      <c r="ER170" s="73"/>
      <c r="ES170" s="73"/>
      <c r="ET170" s="73"/>
      <c r="EU170" s="73"/>
    </row>
    <row r="171" spans="1:151" x14ac:dyDescent="0.25">
      <c r="A171" s="17"/>
      <c r="B171" s="17"/>
      <c r="C171" s="78"/>
      <c r="D171" s="79"/>
      <c r="E171" s="17"/>
      <c r="F171" s="17"/>
      <c r="G171" s="17"/>
      <c r="H171" s="17"/>
      <c r="I171" s="17"/>
      <c r="J171" s="78"/>
      <c r="K171" s="78"/>
      <c r="L171" s="78"/>
      <c r="M171" s="78"/>
      <c r="N171" s="17"/>
      <c r="O171" s="78"/>
      <c r="P171" s="78"/>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8"/>
      <c r="AP171" s="17"/>
      <c r="AQ171" s="17"/>
      <c r="AR171" s="17"/>
      <c r="AS171" s="17"/>
      <c r="AT171" s="18"/>
      <c r="AU171" s="17"/>
      <c r="AV171" s="17"/>
      <c r="AW171" s="17"/>
      <c r="AX171" s="17"/>
      <c r="AY171" s="17"/>
      <c r="AZ171" s="18"/>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80"/>
      <c r="CC171" s="80"/>
      <c r="CD171" s="80"/>
      <c r="CE171" s="81"/>
      <c r="CF171" s="81"/>
      <c r="CG171" s="17"/>
      <c r="CH171" s="73"/>
      <c r="CI171" s="73"/>
      <c r="CJ171" s="73"/>
      <c r="CK171" s="73"/>
      <c r="CL171" s="73"/>
      <c r="CM171" s="73"/>
      <c r="CN171" s="73"/>
      <c r="CO171" s="74"/>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5"/>
      <c r="EN171" s="75"/>
      <c r="EO171" s="75"/>
      <c r="EP171" s="75"/>
      <c r="EQ171" s="73"/>
      <c r="ER171" s="73"/>
      <c r="ES171" s="73"/>
      <c r="ET171" s="73"/>
      <c r="EU171" s="73"/>
    </row>
    <row r="172" spans="1:151" x14ac:dyDescent="0.25">
      <c r="A172" s="17"/>
      <c r="B172" s="17"/>
      <c r="C172" s="78"/>
      <c r="D172" s="79"/>
      <c r="E172" s="17"/>
      <c r="F172" s="17"/>
      <c r="G172" s="17"/>
      <c r="H172" s="17"/>
      <c r="I172" s="17"/>
      <c r="J172" s="78"/>
      <c r="K172" s="78"/>
      <c r="L172" s="78"/>
      <c r="M172" s="78"/>
      <c r="N172" s="17"/>
      <c r="O172" s="78"/>
      <c r="P172" s="78"/>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8"/>
      <c r="AP172" s="17"/>
      <c r="AQ172" s="17"/>
      <c r="AR172" s="17"/>
      <c r="AS172" s="17"/>
      <c r="AT172" s="18"/>
      <c r="AU172" s="17"/>
      <c r="AV172" s="17"/>
      <c r="AW172" s="17"/>
      <c r="AX172" s="17"/>
      <c r="AY172" s="17"/>
      <c r="AZ172" s="18"/>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80"/>
      <c r="CC172" s="80"/>
      <c r="CD172" s="80"/>
      <c r="CE172" s="81"/>
      <c r="CF172" s="81"/>
      <c r="CG172" s="17"/>
      <c r="CH172" s="73"/>
      <c r="CI172" s="73"/>
      <c r="CJ172" s="73"/>
      <c r="CK172" s="73"/>
      <c r="CL172" s="73"/>
      <c r="CM172" s="73"/>
      <c r="CN172" s="73"/>
      <c r="CO172" s="74"/>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5"/>
      <c r="EN172" s="75"/>
      <c r="EO172" s="75"/>
      <c r="EP172" s="75"/>
      <c r="EQ172" s="73"/>
      <c r="ER172" s="73"/>
      <c r="ES172" s="73"/>
      <c r="ET172" s="73"/>
      <c r="EU172" s="73"/>
    </row>
    <row r="173" spans="1:151" x14ac:dyDescent="0.25">
      <c r="A173" s="17"/>
      <c r="B173" s="17"/>
      <c r="C173" s="78"/>
      <c r="D173" s="79"/>
      <c r="E173" s="17"/>
      <c r="F173" s="17"/>
      <c r="G173" s="17"/>
      <c r="H173" s="17"/>
      <c r="I173" s="17"/>
      <c r="J173" s="78"/>
      <c r="K173" s="78"/>
      <c r="L173" s="78"/>
      <c r="M173" s="78"/>
      <c r="N173" s="17"/>
      <c r="O173" s="78"/>
      <c r="P173" s="78"/>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8"/>
      <c r="AP173" s="17"/>
      <c r="AQ173" s="17"/>
      <c r="AR173" s="17"/>
      <c r="AS173" s="17"/>
      <c r="AT173" s="18"/>
      <c r="AU173" s="17"/>
      <c r="AV173" s="17"/>
      <c r="AW173" s="17"/>
      <c r="AX173" s="17"/>
      <c r="AY173" s="17"/>
      <c r="AZ173" s="18"/>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80"/>
      <c r="CC173" s="80"/>
      <c r="CD173" s="80"/>
      <c r="CE173" s="81"/>
      <c r="CF173" s="81"/>
      <c r="CG173" s="17"/>
      <c r="CH173" s="73"/>
      <c r="CI173" s="73"/>
      <c r="CJ173" s="73"/>
      <c r="CK173" s="73"/>
      <c r="CL173" s="73"/>
      <c r="CM173" s="73"/>
      <c r="CN173" s="73"/>
      <c r="CO173" s="74"/>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5"/>
      <c r="EN173" s="75"/>
      <c r="EO173" s="75"/>
      <c r="EP173" s="75"/>
      <c r="EQ173" s="73"/>
      <c r="ER173" s="73"/>
      <c r="ES173" s="73"/>
      <c r="ET173" s="73"/>
      <c r="EU173" s="73"/>
    </row>
    <row r="174" spans="1:151" x14ac:dyDescent="0.25">
      <c r="A174" s="17"/>
      <c r="B174" s="17"/>
      <c r="C174" s="78"/>
      <c r="D174" s="79"/>
      <c r="E174" s="17"/>
      <c r="F174" s="17"/>
      <c r="G174" s="17"/>
      <c r="H174" s="17"/>
      <c r="I174" s="17"/>
      <c r="J174" s="78"/>
      <c r="K174" s="78"/>
      <c r="L174" s="78"/>
      <c r="M174" s="78"/>
      <c r="N174" s="17"/>
      <c r="O174" s="78"/>
      <c r="P174" s="78"/>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8"/>
      <c r="AP174" s="17"/>
      <c r="AQ174" s="17"/>
      <c r="AR174" s="17"/>
      <c r="AS174" s="17"/>
      <c r="AT174" s="18"/>
      <c r="AU174" s="17"/>
      <c r="AV174" s="17"/>
      <c r="AW174" s="17"/>
      <c r="AX174" s="17"/>
      <c r="AY174" s="17"/>
      <c r="AZ174" s="18"/>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80"/>
      <c r="CC174" s="80"/>
      <c r="CD174" s="80"/>
      <c r="CE174" s="81"/>
      <c r="CF174" s="81"/>
      <c r="CG174" s="17"/>
      <c r="CH174" s="73"/>
      <c r="CI174" s="73"/>
      <c r="CJ174" s="73"/>
      <c r="CK174" s="73"/>
      <c r="CL174" s="73"/>
      <c r="CM174" s="73"/>
      <c r="CN174" s="73"/>
      <c r="CO174" s="74"/>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5"/>
      <c r="EN174" s="75"/>
      <c r="EO174" s="75"/>
      <c r="EP174" s="75"/>
      <c r="EQ174" s="73"/>
      <c r="ER174" s="73"/>
      <c r="ES174" s="73"/>
      <c r="ET174" s="73"/>
      <c r="EU174" s="73"/>
    </row>
    <row r="175" spans="1:151" x14ac:dyDescent="0.25">
      <c r="A175" s="17"/>
      <c r="B175" s="17"/>
      <c r="C175" s="78"/>
      <c r="D175" s="79"/>
      <c r="E175" s="17"/>
      <c r="F175" s="17"/>
      <c r="G175" s="17"/>
      <c r="H175" s="17"/>
      <c r="I175" s="17"/>
      <c r="J175" s="78"/>
      <c r="K175" s="78"/>
      <c r="L175" s="78"/>
      <c r="M175" s="78"/>
      <c r="N175" s="17"/>
      <c r="O175" s="78"/>
      <c r="P175" s="78"/>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8"/>
      <c r="AP175" s="17"/>
      <c r="AQ175" s="17"/>
      <c r="AR175" s="17"/>
      <c r="AS175" s="17"/>
      <c r="AT175" s="18"/>
      <c r="AU175" s="17"/>
      <c r="AV175" s="17"/>
      <c r="AW175" s="17"/>
      <c r="AX175" s="17"/>
      <c r="AY175" s="17"/>
      <c r="AZ175" s="18"/>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80"/>
      <c r="CC175" s="80"/>
      <c r="CD175" s="80"/>
      <c r="CE175" s="81"/>
      <c r="CF175" s="81"/>
      <c r="CG175" s="17"/>
      <c r="CH175" s="73"/>
      <c r="CI175" s="73"/>
      <c r="CJ175" s="73"/>
      <c r="CK175" s="73"/>
      <c r="CL175" s="73"/>
      <c r="CM175" s="73"/>
      <c r="CN175" s="73"/>
      <c r="CO175" s="74"/>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5"/>
      <c r="EN175" s="75"/>
      <c r="EO175" s="75"/>
      <c r="EP175" s="75"/>
      <c r="EQ175" s="73"/>
      <c r="ER175" s="73"/>
      <c r="ES175" s="73"/>
      <c r="ET175" s="73"/>
      <c r="EU175" s="73"/>
    </row>
    <row r="176" spans="1:151" x14ac:dyDescent="0.25">
      <c r="A176" s="17"/>
      <c r="B176" s="17"/>
      <c r="C176" s="78"/>
      <c r="D176" s="79"/>
      <c r="E176" s="17"/>
      <c r="F176" s="17"/>
      <c r="G176" s="17"/>
      <c r="H176" s="17"/>
      <c r="I176" s="17"/>
      <c r="J176" s="78"/>
      <c r="K176" s="78"/>
      <c r="L176" s="78"/>
      <c r="M176" s="78"/>
      <c r="N176" s="17"/>
      <c r="O176" s="78"/>
      <c r="P176" s="78"/>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8"/>
      <c r="AP176" s="17"/>
      <c r="AQ176" s="17"/>
      <c r="AR176" s="17"/>
      <c r="AS176" s="17"/>
      <c r="AT176" s="18"/>
      <c r="AU176" s="17"/>
      <c r="AV176" s="17"/>
      <c r="AW176" s="17"/>
      <c r="AX176" s="17"/>
      <c r="AY176" s="17"/>
      <c r="AZ176" s="18"/>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80"/>
      <c r="CC176" s="80"/>
      <c r="CD176" s="80"/>
      <c r="CE176" s="81"/>
      <c r="CF176" s="81"/>
      <c r="CG176" s="17"/>
      <c r="CH176" s="73"/>
      <c r="CI176" s="73"/>
      <c r="CJ176" s="73"/>
      <c r="CK176" s="73"/>
      <c r="CL176" s="73"/>
      <c r="CM176" s="73"/>
      <c r="CN176" s="73"/>
      <c r="CO176" s="74"/>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5"/>
      <c r="EN176" s="75"/>
      <c r="EO176" s="75"/>
      <c r="EP176" s="75"/>
      <c r="EQ176" s="73"/>
      <c r="ER176" s="73"/>
      <c r="ES176" s="73"/>
      <c r="ET176" s="73"/>
      <c r="EU176" s="73"/>
    </row>
    <row r="177" spans="1:151" x14ac:dyDescent="0.25">
      <c r="A177" s="17"/>
      <c r="B177" s="17"/>
      <c r="C177" s="78"/>
      <c r="D177" s="79"/>
      <c r="E177" s="17"/>
      <c r="F177" s="17"/>
      <c r="G177" s="17"/>
      <c r="H177" s="17"/>
      <c r="I177" s="17"/>
      <c r="J177" s="78"/>
      <c r="K177" s="78"/>
      <c r="L177" s="78"/>
      <c r="M177" s="78"/>
      <c r="N177" s="17"/>
      <c r="O177" s="78"/>
      <c r="P177" s="78"/>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8"/>
      <c r="AP177" s="17"/>
      <c r="AQ177" s="17"/>
      <c r="AR177" s="17"/>
      <c r="AS177" s="17"/>
      <c r="AT177" s="18"/>
      <c r="AU177" s="17"/>
      <c r="AV177" s="17"/>
      <c r="AW177" s="17"/>
      <c r="AX177" s="17"/>
      <c r="AY177" s="17"/>
      <c r="AZ177" s="18"/>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80"/>
      <c r="CC177" s="80"/>
      <c r="CD177" s="80"/>
      <c r="CE177" s="81"/>
      <c r="CF177" s="81"/>
      <c r="CG177" s="17"/>
      <c r="CH177" s="73"/>
      <c r="CI177" s="73"/>
      <c r="CJ177" s="73"/>
      <c r="CK177" s="73"/>
      <c r="CL177" s="73"/>
      <c r="CM177" s="73"/>
      <c r="CN177" s="73"/>
      <c r="CO177" s="74"/>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5"/>
      <c r="EN177" s="75"/>
      <c r="EO177" s="75"/>
      <c r="EP177" s="75"/>
      <c r="EQ177" s="73"/>
      <c r="ER177" s="73"/>
      <c r="ES177" s="73"/>
      <c r="ET177" s="73"/>
      <c r="EU177" s="73"/>
    </row>
    <row r="178" spans="1:151" x14ac:dyDescent="0.25">
      <c r="A178" s="17"/>
      <c r="B178" s="17"/>
      <c r="C178" s="78"/>
      <c r="D178" s="79"/>
      <c r="E178" s="17"/>
      <c r="F178" s="17"/>
      <c r="G178" s="17"/>
      <c r="H178" s="17"/>
      <c r="I178" s="17"/>
      <c r="J178" s="78"/>
      <c r="K178" s="78"/>
      <c r="L178" s="78"/>
      <c r="M178" s="78"/>
      <c r="N178" s="17"/>
      <c r="O178" s="78"/>
      <c r="P178" s="78"/>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8"/>
      <c r="AP178" s="17"/>
      <c r="AQ178" s="17"/>
      <c r="AR178" s="17"/>
      <c r="AS178" s="17"/>
      <c r="AT178" s="18"/>
      <c r="AU178" s="17"/>
      <c r="AV178" s="17"/>
      <c r="AW178" s="17"/>
      <c r="AX178" s="17"/>
      <c r="AY178" s="17"/>
      <c r="AZ178" s="18"/>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80"/>
      <c r="CC178" s="80"/>
      <c r="CD178" s="80"/>
      <c r="CE178" s="81"/>
      <c r="CF178" s="81"/>
      <c r="CG178" s="17"/>
      <c r="CH178" s="73"/>
      <c r="CI178" s="73"/>
      <c r="CJ178" s="73"/>
      <c r="CK178" s="73"/>
      <c r="CL178" s="73"/>
      <c r="CM178" s="73"/>
      <c r="CN178" s="73"/>
      <c r="CO178" s="74"/>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5"/>
      <c r="EN178" s="75"/>
      <c r="EO178" s="75"/>
      <c r="EP178" s="75"/>
      <c r="EQ178" s="73"/>
      <c r="ER178" s="73"/>
      <c r="ES178" s="73"/>
      <c r="ET178" s="73"/>
      <c r="EU178" s="73"/>
    </row>
    <row r="179" spans="1:151" x14ac:dyDescent="0.25">
      <c r="A179" s="17"/>
      <c r="B179" s="17"/>
      <c r="C179" s="78"/>
      <c r="D179" s="79"/>
      <c r="E179" s="17"/>
      <c r="F179" s="17"/>
      <c r="G179" s="17"/>
      <c r="H179" s="17"/>
      <c r="I179" s="17"/>
      <c r="J179" s="78"/>
      <c r="K179" s="78"/>
      <c r="L179" s="78"/>
      <c r="M179" s="78"/>
      <c r="N179" s="17"/>
      <c r="O179" s="78"/>
      <c r="P179" s="78"/>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8"/>
      <c r="AP179" s="17"/>
      <c r="AQ179" s="17"/>
      <c r="AR179" s="17"/>
      <c r="AS179" s="17"/>
      <c r="AT179" s="18"/>
      <c r="AU179" s="17"/>
      <c r="AV179" s="17"/>
      <c r="AW179" s="17"/>
      <c r="AX179" s="17"/>
      <c r="AY179" s="17"/>
      <c r="AZ179" s="18"/>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80"/>
      <c r="CC179" s="80"/>
      <c r="CD179" s="80"/>
      <c r="CE179" s="81"/>
      <c r="CF179" s="81"/>
      <c r="CG179" s="17"/>
      <c r="CH179" s="73"/>
      <c r="CI179" s="73"/>
      <c r="CJ179" s="73"/>
      <c r="CK179" s="73"/>
      <c r="CL179" s="73"/>
      <c r="CM179" s="73"/>
      <c r="CN179" s="73"/>
      <c r="CO179" s="74"/>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5"/>
      <c r="EN179" s="75"/>
      <c r="EO179" s="75"/>
      <c r="EP179" s="75"/>
      <c r="EQ179" s="73"/>
      <c r="ER179" s="73"/>
      <c r="ES179" s="73"/>
      <c r="ET179" s="73"/>
      <c r="EU179" s="73"/>
    </row>
    <row r="180" spans="1:151" x14ac:dyDescent="0.25">
      <c r="A180" s="17"/>
      <c r="B180" s="17"/>
      <c r="C180" s="78"/>
      <c r="D180" s="79"/>
      <c r="E180" s="17"/>
      <c r="F180" s="17"/>
      <c r="G180" s="17"/>
      <c r="H180" s="17"/>
      <c r="I180" s="17"/>
      <c r="J180" s="78"/>
      <c r="K180" s="78"/>
      <c r="L180" s="78"/>
      <c r="M180" s="78"/>
      <c r="N180" s="17"/>
      <c r="O180" s="78"/>
      <c r="P180" s="78"/>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8"/>
      <c r="AP180" s="17"/>
      <c r="AQ180" s="17"/>
      <c r="AR180" s="17"/>
      <c r="AS180" s="17"/>
      <c r="AT180" s="18"/>
      <c r="AU180" s="17"/>
      <c r="AV180" s="17"/>
      <c r="AW180" s="17"/>
      <c r="AX180" s="17"/>
      <c r="AY180" s="17"/>
      <c r="AZ180" s="18"/>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80"/>
      <c r="CC180" s="80"/>
      <c r="CD180" s="80"/>
      <c r="CE180" s="81"/>
      <c r="CF180" s="81"/>
      <c r="CG180" s="17"/>
      <c r="CH180" s="73"/>
      <c r="CI180" s="73"/>
      <c r="CJ180" s="73"/>
      <c r="CK180" s="73"/>
      <c r="CL180" s="73"/>
      <c r="CM180" s="73"/>
      <c r="CN180" s="73"/>
      <c r="CO180" s="74"/>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5"/>
      <c r="EN180" s="75"/>
      <c r="EO180" s="75"/>
      <c r="EP180" s="75"/>
      <c r="EQ180" s="73"/>
      <c r="ER180" s="73"/>
      <c r="ES180" s="73"/>
      <c r="ET180" s="73"/>
      <c r="EU180" s="73"/>
    </row>
    <row r="181" spans="1:151" x14ac:dyDescent="0.25">
      <c r="A181" s="17"/>
      <c r="B181" s="17"/>
      <c r="C181" s="78"/>
      <c r="D181" s="79"/>
      <c r="E181" s="17"/>
      <c r="F181" s="17"/>
      <c r="G181" s="17"/>
      <c r="H181" s="17"/>
      <c r="I181" s="17"/>
      <c r="J181" s="78"/>
      <c r="K181" s="78"/>
      <c r="L181" s="78"/>
      <c r="M181" s="78"/>
      <c r="N181" s="17"/>
      <c r="O181" s="78"/>
      <c r="P181" s="78"/>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8"/>
      <c r="AP181" s="17"/>
      <c r="AQ181" s="17"/>
      <c r="AR181" s="17"/>
      <c r="AS181" s="17"/>
      <c r="AT181" s="18"/>
      <c r="AU181" s="17"/>
      <c r="AV181" s="17"/>
      <c r="AW181" s="17"/>
      <c r="AX181" s="17"/>
      <c r="AY181" s="17"/>
      <c r="AZ181" s="18"/>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80"/>
      <c r="CC181" s="80"/>
      <c r="CD181" s="80"/>
      <c r="CE181" s="81"/>
      <c r="CF181" s="81"/>
      <c r="CG181" s="17"/>
      <c r="CH181" s="73"/>
      <c r="CI181" s="73"/>
      <c r="CJ181" s="73"/>
      <c r="CK181" s="73"/>
      <c r="CL181" s="73"/>
      <c r="CM181" s="73"/>
      <c r="CN181" s="73"/>
      <c r="CO181" s="74"/>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5"/>
      <c r="EN181" s="75"/>
      <c r="EO181" s="75"/>
      <c r="EP181" s="75"/>
      <c r="EQ181" s="73"/>
      <c r="ER181" s="73"/>
      <c r="ES181" s="73"/>
      <c r="ET181" s="73"/>
      <c r="EU181" s="73"/>
    </row>
    <row r="182" spans="1:151" x14ac:dyDescent="0.25">
      <c r="A182" s="17"/>
      <c r="B182" s="17"/>
      <c r="C182" s="78"/>
      <c r="D182" s="79"/>
      <c r="E182" s="17"/>
      <c r="F182" s="17"/>
      <c r="G182" s="17"/>
      <c r="H182" s="17"/>
      <c r="I182" s="17"/>
      <c r="J182" s="78"/>
      <c r="K182" s="78"/>
      <c r="L182" s="78"/>
      <c r="M182" s="78"/>
      <c r="N182" s="17"/>
      <c r="O182" s="78"/>
      <c r="P182" s="78"/>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8"/>
      <c r="AP182" s="17"/>
      <c r="AQ182" s="17"/>
      <c r="AR182" s="17"/>
      <c r="AS182" s="17"/>
      <c r="AT182" s="18"/>
      <c r="AU182" s="17"/>
      <c r="AV182" s="17"/>
      <c r="AW182" s="17"/>
      <c r="AX182" s="17"/>
      <c r="AY182" s="17"/>
      <c r="AZ182" s="18"/>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80"/>
      <c r="CC182" s="80"/>
      <c r="CD182" s="80"/>
      <c r="CE182" s="81"/>
      <c r="CF182" s="81"/>
      <c r="CG182" s="17"/>
      <c r="CH182" s="73"/>
      <c r="CI182" s="73"/>
      <c r="CJ182" s="73"/>
      <c r="CK182" s="73"/>
      <c r="CL182" s="73"/>
      <c r="CM182" s="73"/>
      <c r="CN182" s="73"/>
      <c r="CO182" s="74"/>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5"/>
      <c r="EN182" s="75"/>
      <c r="EO182" s="75"/>
      <c r="EP182" s="75"/>
      <c r="EQ182" s="73"/>
      <c r="ER182" s="73"/>
      <c r="ES182" s="73"/>
      <c r="ET182" s="73"/>
      <c r="EU182" s="73"/>
    </row>
    <row r="183" spans="1:151" x14ac:dyDescent="0.25">
      <c r="A183" s="17"/>
      <c r="B183" s="17"/>
      <c r="C183" s="78"/>
      <c r="D183" s="79"/>
      <c r="E183" s="17"/>
      <c r="F183" s="17"/>
      <c r="G183" s="17"/>
      <c r="H183" s="17"/>
      <c r="I183" s="17"/>
      <c r="J183" s="78"/>
      <c r="K183" s="78"/>
      <c r="L183" s="78"/>
      <c r="M183" s="78"/>
      <c r="N183" s="17"/>
      <c r="O183" s="78"/>
      <c r="P183" s="78"/>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8"/>
      <c r="AP183" s="17"/>
      <c r="AQ183" s="17"/>
      <c r="AR183" s="17"/>
      <c r="AS183" s="17"/>
      <c r="AT183" s="18"/>
      <c r="AU183" s="17"/>
      <c r="AV183" s="17"/>
      <c r="AW183" s="17"/>
      <c r="AX183" s="17"/>
      <c r="AY183" s="17"/>
      <c r="AZ183" s="18"/>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80"/>
      <c r="CC183" s="80"/>
      <c r="CD183" s="80"/>
      <c r="CE183" s="81"/>
      <c r="CF183" s="81"/>
      <c r="CG183" s="17"/>
      <c r="CH183" s="73"/>
      <c r="CI183" s="73"/>
      <c r="CJ183" s="73"/>
      <c r="CK183" s="73"/>
      <c r="CL183" s="73"/>
      <c r="CM183" s="73"/>
      <c r="CN183" s="73"/>
      <c r="CO183" s="74"/>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5"/>
      <c r="EN183" s="75"/>
      <c r="EO183" s="75"/>
      <c r="EP183" s="75"/>
      <c r="EQ183" s="73"/>
      <c r="ER183" s="73"/>
      <c r="ES183" s="73"/>
      <c r="ET183" s="73"/>
      <c r="EU183" s="73"/>
    </row>
    <row r="184" spans="1:151" x14ac:dyDescent="0.25">
      <c r="A184" s="17"/>
      <c r="B184" s="17"/>
      <c r="C184" s="78"/>
      <c r="D184" s="79"/>
      <c r="E184" s="17"/>
      <c r="F184" s="17"/>
      <c r="G184" s="17"/>
      <c r="H184" s="17"/>
      <c r="I184" s="17"/>
      <c r="J184" s="78"/>
      <c r="K184" s="78"/>
      <c r="L184" s="78"/>
      <c r="M184" s="78"/>
      <c r="N184" s="17"/>
      <c r="O184" s="78"/>
      <c r="P184" s="78"/>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8"/>
      <c r="AP184" s="17"/>
      <c r="AQ184" s="17"/>
      <c r="AR184" s="17"/>
      <c r="AS184" s="17"/>
      <c r="AT184" s="18"/>
      <c r="AU184" s="17"/>
      <c r="AV184" s="17"/>
      <c r="AW184" s="17"/>
      <c r="AX184" s="17"/>
      <c r="AY184" s="17"/>
      <c r="AZ184" s="18"/>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80"/>
      <c r="CC184" s="80"/>
      <c r="CD184" s="80"/>
      <c r="CE184" s="81"/>
      <c r="CF184" s="81"/>
      <c r="CG184" s="17"/>
      <c r="CH184" s="73"/>
      <c r="CI184" s="73"/>
      <c r="CJ184" s="73"/>
      <c r="CK184" s="73"/>
      <c r="CL184" s="73"/>
      <c r="CM184" s="73"/>
      <c r="CN184" s="73"/>
      <c r="CO184" s="74"/>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5"/>
      <c r="EN184" s="75"/>
      <c r="EO184" s="75"/>
      <c r="EP184" s="75"/>
      <c r="EQ184" s="73"/>
      <c r="ER184" s="73"/>
      <c r="ES184" s="73"/>
      <c r="ET184" s="73"/>
      <c r="EU184" s="73"/>
    </row>
    <row r="185" spans="1:151" x14ac:dyDescent="0.25">
      <c r="A185" s="17"/>
      <c r="B185" s="17"/>
      <c r="C185" s="78"/>
      <c r="D185" s="79"/>
      <c r="E185" s="17"/>
      <c r="F185" s="17"/>
      <c r="G185" s="17"/>
      <c r="H185" s="17"/>
      <c r="I185" s="17"/>
      <c r="J185" s="78"/>
      <c r="K185" s="78"/>
      <c r="L185" s="78"/>
      <c r="M185" s="78"/>
      <c r="N185" s="17"/>
      <c r="O185" s="78"/>
      <c r="P185" s="78"/>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8"/>
      <c r="AP185" s="17"/>
      <c r="AQ185" s="17"/>
      <c r="AR185" s="17"/>
      <c r="AS185" s="17"/>
      <c r="AT185" s="18"/>
      <c r="AU185" s="17"/>
      <c r="AV185" s="17"/>
      <c r="AW185" s="17"/>
      <c r="AX185" s="17"/>
      <c r="AY185" s="17"/>
      <c r="AZ185" s="18"/>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80"/>
      <c r="CC185" s="80"/>
      <c r="CD185" s="80"/>
      <c r="CE185" s="81"/>
      <c r="CF185" s="81"/>
      <c r="CG185" s="17"/>
      <c r="CH185" s="73"/>
      <c r="CI185" s="73"/>
      <c r="CJ185" s="73"/>
      <c r="CK185" s="73"/>
      <c r="CL185" s="73"/>
      <c r="CM185" s="73"/>
      <c r="CN185" s="73"/>
      <c r="CO185" s="74"/>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5"/>
      <c r="EN185" s="75"/>
      <c r="EO185" s="75"/>
      <c r="EP185" s="75"/>
      <c r="EQ185" s="73"/>
      <c r="ER185" s="73"/>
      <c r="ES185" s="73"/>
      <c r="ET185" s="73"/>
      <c r="EU185" s="73"/>
    </row>
    <row r="186" spans="1:151" x14ac:dyDescent="0.25">
      <c r="A186" s="17"/>
      <c r="B186" s="17"/>
      <c r="C186" s="78"/>
      <c r="D186" s="79"/>
      <c r="E186" s="17"/>
      <c r="F186" s="17"/>
      <c r="G186" s="17"/>
      <c r="H186" s="17"/>
      <c r="I186" s="17"/>
      <c r="J186" s="78"/>
      <c r="K186" s="78"/>
      <c r="L186" s="78"/>
      <c r="M186" s="78"/>
      <c r="N186" s="17"/>
      <c r="O186" s="78"/>
      <c r="P186" s="78"/>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8"/>
      <c r="AP186" s="17"/>
      <c r="AQ186" s="17"/>
      <c r="AR186" s="17"/>
      <c r="AS186" s="17"/>
      <c r="AT186" s="18"/>
      <c r="AU186" s="17"/>
      <c r="AV186" s="17"/>
      <c r="AW186" s="17"/>
      <c r="AX186" s="17"/>
      <c r="AY186" s="17"/>
      <c r="AZ186" s="18"/>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80"/>
      <c r="CC186" s="80"/>
      <c r="CD186" s="80"/>
      <c r="CE186" s="81"/>
      <c r="CF186" s="81"/>
      <c r="CG186" s="17"/>
      <c r="CH186" s="73"/>
      <c r="CI186" s="73"/>
      <c r="CJ186" s="73"/>
      <c r="CK186" s="73"/>
      <c r="CL186" s="73"/>
      <c r="CM186" s="73"/>
      <c r="CN186" s="73"/>
      <c r="CO186" s="74"/>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5"/>
      <c r="EN186" s="75"/>
      <c r="EO186" s="75"/>
      <c r="EP186" s="75"/>
      <c r="EQ186" s="73"/>
      <c r="ER186" s="73"/>
      <c r="ES186" s="73"/>
      <c r="ET186" s="73"/>
      <c r="EU186" s="73"/>
    </row>
    <row r="187" spans="1:151" x14ac:dyDescent="0.25">
      <c r="A187" s="17"/>
      <c r="B187" s="17"/>
      <c r="C187" s="78"/>
      <c r="D187" s="79"/>
      <c r="E187" s="17"/>
      <c r="F187" s="17"/>
      <c r="G187" s="17"/>
      <c r="H187" s="17"/>
      <c r="I187" s="17"/>
      <c r="J187" s="78"/>
      <c r="K187" s="78"/>
      <c r="L187" s="78"/>
      <c r="M187" s="78"/>
      <c r="N187" s="17"/>
      <c r="O187" s="78"/>
      <c r="P187" s="78"/>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8"/>
      <c r="AP187" s="17"/>
      <c r="AQ187" s="17"/>
      <c r="AR187" s="17"/>
      <c r="AS187" s="17"/>
      <c r="AT187" s="18"/>
      <c r="AU187" s="17"/>
      <c r="AV187" s="17"/>
      <c r="AW187" s="17"/>
      <c r="AX187" s="17"/>
      <c r="AY187" s="17"/>
      <c r="AZ187" s="18"/>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80"/>
      <c r="CC187" s="80"/>
      <c r="CD187" s="80"/>
      <c r="CE187" s="81"/>
      <c r="CF187" s="81"/>
      <c r="CG187" s="17"/>
      <c r="CH187" s="73"/>
      <c r="CI187" s="73"/>
      <c r="CJ187" s="73"/>
      <c r="CK187" s="73"/>
      <c r="CL187" s="73"/>
      <c r="CM187" s="73"/>
      <c r="CN187" s="73"/>
      <c r="CO187" s="74"/>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5"/>
      <c r="EN187" s="75"/>
      <c r="EO187" s="75"/>
      <c r="EP187" s="75"/>
      <c r="EQ187" s="73"/>
      <c r="ER187" s="73"/>
      <c r="ES187" s="73"/>
      <c r="ET187" s="73"/>
      <c r="EU187" s="73"/>
    </row>
    <row r="188" spans="1:151" x14ac:dyDescent="0.25">
      <c r="A188" s="17"/>
      <c r="B188" s="17"/>
      <c r="C188" s="78"/>
      <c r="D188" s="79"/>
      <c r="E188" s="17"/>
      <c r="F188" s="17"/>
      <c r="G188" s="17"/>
      <c r="H188" s="17"/>
      <c r="I188" s="17"/>
      <c r="J188" s="78"/>
      <c r="K188" s="78"/>
      <c r="L188" s="78"/>
      <c r="M188" s="78"/>
      <c r="N188" s="17"/>
      <c r="O188" s="78"/>
      <c r="P188" s="78"/>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8"/>
      <c r="AP188" s="17"/>
      <c r="AQ188" s="17"/>
      <c r="AR188" s="17"/>
      <c r="AS188" s="17"/>
      <c r="AT188" s="18"/>
      <c r="AU188" s="17"/>
      <c r="AV188" s="17"/>
      <c r="AW188" s="17"/>
      <c r="AX188" s="17"/>
      <c r="AY188" s="17"/>
      <c r="AZ188" s="18"/>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80"/>
      <c r="CC188" s="80"/>
      <c r="CD188" s="80"/>
      <c r="CE188" s="81"/>
      <c r="CF188" s="81"/>
      <c r="CG188" s="17"/>
      <c r="CH188" s="73"/>
      <c r="CI188" s="73"/>
      <c r="CJ188" s="73"/>
      <c r="CK188" s="73"/>
      <c r="CL188" s="73"/>
      <c r="CM188" s="73"/>
      <c r="CN188" s="73"/>
      <c r="CO188" s="74"/>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5"/>
      <c r="EN188" s="75"/>
      <c r="EO188" s="75"/>
      <c r="EP188" s="75"/>
      <c r="EQ188" s="73"/>
      <c r="ER188" s="73"/>
      <c r="ES188" s="73"/>
      <c r="ET188" s="73"/>
      <c r="EU188" s="73"/>
    </row>
    <row r="189" spans="1:151" x14ac:dyDescent="0.25">
      <c r="A189" s="17"/>
      <c r="B189" s="17"/>
      <c r="C189" s="78"/>
      <c r="D189" s="79"/>
      <c r="E189" s="17"/>
      <c r="F189" s="17"/>
      <c r="G189" s="17"/>
      <c r="H189" s="17"/>
      <c r="I189" s="17"/>
      <c r="J189" s="78"/>
      <c r="K189" s="78"/>
      <c r="L189" s="78"/>
      <c r="M189" s="78"/>
      <c r="N189" s="17"/>
      <c r="O189" s="78"/>
      <c r="P189" s="78"/>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8"/>
      <c r="AP189" s="17"/>
      <c r="AQ189" s="17"/>
      <c r="AR189" s="17"/>
      <c r="AS189" s="17"/>
      <c r="AT189" s="18"/>
      <c r="AU189" s="17"/>
      <c r="AV189" s="17"/>
      <c r="AW189" s="17"/>
      <c r="AX189" s="17"/>
      <c r="AY189" s="17"/>
      <c r="AZ189" s="18"/>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80"/>
      <c r="CC189" s="80"/>
      <c r="CD189" s="80"/>
      <c r="CE189" s="81"/>
      <c r="CF189" s="81"/>
      <c r="CG189" s="17"/>
      <c r="CH189" s="73"/>
      <c r="CI189" s="73"/>
      <c r="CJ189" s="73"/>
      <c r="CK189" s="73"/>
      <c r="CL189" s="73"/>
      <c r="CM189" s="73"/>
      <c r="CN189" s="73"/>
      <c r="CO189" s="74"/>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5"/>
      <c r="EN189" s="75"/>
      <c r="EO189" s="75"/>
      <c r="EP189" s="75"/>
      <c r="EQ189" s="73"/>
      <c r="ER189" s="73"/>
      <c r="ES189" s="73"/>
      <c r="ET189" s="73"/>
      <c r="EU189" s="73"/>
    </row>
    <row r="190" spans="1:151" x14ac:dyDescent="0.25">
      <c r="A190" s="17"/>
      <c r="B190" s="17"/>
      <c r="C190" s="78"/>
      <c r="D190" s="79"/>
      <c r="E190" s="17"/>
      <c r="F190" s="17"/>
      <c r="G190" s="17"/>
      <c r="H190" s="17"/>
      <c r="I190" s="17"/>
      <c r="J190" s="78"/>
      <c r="K190" s="78"/>
      <c r="L190" s="78"/>
      <c r="M190" s="78"/>
      <c r="N190" s="17"/>
      <c r="O190" s="78"/>
      <c r="P190" s="78"/>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8"/>
      <c r="AP190" s="17"/>
      <c r="AQ190" s="17"/>
      <c r="AR190" s="17"/>
      <c r="AS190" s="17"/>
      <c r="AT190" s="18"/>
      <c r="AU190" s="17"/>
      <c r="AV190" s="17"/>
      <c r="AW190" s="17"/>
      <c r="AX190" s="17"/>
      <c r="AY190" s="17"/>
      <c r="AZ190" s="18"/>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80"/>
      <c r="CC190" s="80"/>
      <c r="CD190" s="80"/>
      <c r="CE190" s="81"/>
      <c r="CF190" s="81"/>
      <c r="CG190" s="17"/>
      <c r="CH190" s="73"/>
      <c r="CI190" s="73"/>
      <c r="CJ190" s="73"/>
      <c r="CK190" s="73"/>
      <c r="CL190" s="73"/>
      <c r="CM190" s="73"/>
      <c r="CN190" s="73"/>
      <c r="CO190" s="74"/>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5"/>
      <c r="EN190" s="75"/>
      <c r="EO190" s="75"/>
      <c r="EP190" s="75"/>
      <c r="EQ190" s="73"/>
      <c r="ER190" s="73"/>
      <c r="ES190" s="73"/>
      <c r="ET190" s="73"/>
      <c r="EU190" s="73"/>
    </row>
    <row r="191" spans="1:151" x14ac:dyDescent="0.25">
      <c r="A191" s="17"/>
      <c r="B191" s="17"/>
      <c r="C191" s="78"/>
      <c r="D191" s="79"/>
      <c r="E191" s="17"/>
      <c r="F191" s="17"/>
      <c r="G191" s="17"/>
      <c r="H191" s="17"/>
      <c r="I191" s="17"/>
      <c r="J191" s="78"/>
      <c r="K191" s="78"/>
      <c r="L191" s="78"/>
      <c r="M191" s="78"/>
      <c r="N191" s="17"/>
      <c r="O191" s="78"/>
      <c r="P191" s="78"/>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8"/>
      <c r="AP191" s="17"/>
      <c r="AQ191" s="17"/>
      <c r="AR191" s="17"/>
      <c r="AS191" s="17"/>
      <c r="AT191" s="18"/>
      <c r="AU191" s="17"/>
      <c r="AV191" s="17"/>
      <c r="AW191" s="17"/>
      <c r="AX191" s="17"/>
      <c r="AY191" s="17"/>
      <c r="AZ191" s="18"/>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80"/>
      <c r="CC191" s="80"/>
      <c r="CD191" s="80"/>
      <c r="CE191" s="81"/>
      <c r="CF191" s="81"/>
      <c r="CG191" s="17"/>
      <c r="CH191" s="73"/>
      <c r="CI191" s="73"/>
      <c r="CJ191" s="73"/>
      <c r="CK191" s="73"/>
      <c r="CL191" s="73"/>
      <c r="CM191" s="73"/>
      <c r="CN191" s="73"/>
      <c r="CO191" s="74"/>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5"/>
      <c r="EN191" s="75"/>
      <c r="EO191" s="75"/>
      <c r="EP191" s="75"/>
      <c r="EQ191" s="73"/>
      <c r="ER191" s="73"/>
      <c r="ES191" s="73"/>
      <c r="ET191" s="73"/>
      <c r="EU191" s="73"/>
    </row>
    <row r="192" spans="1:151" x14ac:dyDescent="0.25">
      <c r="A192" s="17"/>
      <c r="B192" s="17"/>
      <c r="C192" s="78"/>
      <c r="D192" s="79"/>
      <c r="E192" s="17"/>
      <c r="F192" s="17"/>
      <c r="G192" s="17"/>
      <c r="H192" s="17"/>
      <c r="I192" s="17"/>
      <c r="J192" s="78"/>
      <c r="K192" s="78"/>
      <c r="L192" s="78"/>
      <c r="M192" s="78"/>
      <c r="N192" s="17"/>
      <c r="O192" s="78"/>
      <c r="P192" s="78"/>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8"/>
      <c r="AP192" s="17"/>
      <c r="AQ192" s="17"/>
      <c r="AR192" s="17"/>
      <c r="AS192" s="17"/>
      <c r="AT192" s="18"/>
      <c r="AU192" s="17"/>
      <c r="AV192" s="17"/>
      <c r="AW192" s="17"/>
      <c r="AX192" s="17"/>
      <c r="AY192" s="17"/>
      <c r="AZ192" s="18"/>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80"/>
      <c r="CC192" s="80"/>
      <c r="CD192" s="80"/>
      <c r="CE192" s="81"/>
      <c r="CF192" s="81"/>
      <c r="CG192" s="17"/>
      <c r="CH192" s="73"/>
      <c r="CI192" s="73"/>
      <c r="CJ192" s="73"/>
      <c r="CK192" s="73"/>
      <c r="CL192" s="73"/>
      <c r="CM192" s="73"/>
      <c r="CN192" s="73"/>
      <c r="CO192" s="74"/>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5"/>
      <c r="EN192" s="75"/>
      <c r="EO192" s="75"/>
      <c r="EP192" s="75"/>
      <c r="EQ192" s="73"/>
      <c r="ER192" s="73"/>
      <c r="ES192" s="73"/>
      <c r="ET192" s="73"/>
      <c r="EU192" s="73"/>
    </row>
    <row r="193" spans="1:151" x14ac:dyDescent="0.25">
      <c r="A193" s="17"/>
      <c r="B193" s="17"/>
      <c r="C193" s="78"/>
      <c r="D193" s="79"/>
      <c r="E193" s="17"/>
      <c r="F193" s="17"/>
      <c r="G193" s="17"/>
      <c r="H193" s="17"/>
      <c r="I193" s="17"/>
      <c r="J193" s="78"/>
      <c r="K193" s="78"/>
      <c r="L193" s="78"/>
      <c r="M193" s="78"/>
      <c r="N193" s="17"/>
      <c r="O193" s="78"/>
      <c r="P193" s="78"/>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8"/>
      <c r="AP193" s="17"/>
      <c r="AQ193" s="17"/>
      <c r="AR193" s="17"/>
      <c r="AS193" s="17"/>
      <c r="AT193" s="18"/>
      <c r="AU193" s="17"/>
      <c r="AV193" s="17"/>
      <c r="AW193" s="17"/>
      <c r="AX193" s="17"/>
      <c r="AY193" s="17"/>
      <c r="AZ193" s="18"/>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80"/>
      <c r="CC193" s="80"/>
      <c r="CD193" s="80"/>
      <c r="CE193" s="81"/>
      <c r="CF193" s="81"/>
      <c r="CG193" s="17"/>
      <c r="CH193" s="73"/>
      <c r="CI193" s="73"/>
      <c r="CJ193" s="73"/>
      <c r="CK193" s="73"/>
      <c r="CL193" s="73"/>
      <c r="CM193" s="73"/>
      <c r="CN193" s="73"/>
      <c r="CO193" s="74"/>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5"/>
      <c r="EN193" s="75"/>
      <c r="EO193" s="75"/>
      <c r="EP193" s="75"/>
      <c r="EQ193" s="73"/>
      <c r="ER193" s="73"/>
      <c r="ES193" s="73"/>
      <c r="ET193" s="73"/>
      <c r="EU193" s="73"/>
    </row>
    <row r="194" spans="1:151" x14ac:dyDescent="0.25">
      <c r="A194" s="17"/>
      <c r="B194" s="17"/>
      <c r="C194" s="78"/>
      <c r="D194" s="79"/>
      <c r="E194" s="17"/>
      <c r="F194" s="17"/>
      <c r="G194" s="17"/>
      <c r="H194" s="17"/>
      <c r="I194" s="17"/>
      <c r="J194" s="78"/>
      <c r="K194" s="78"/>
      <c r="L194" s="78"/>
      <c r="M194" s="78"/>
      <c r="N194" s="17"/>
      <c r="O194" s="78"/>
      <c r="P194" s="78"/>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8"/>
      <c r="AP194" s="17"/>
      <c r="AQ194" s="17"/>
      <c r="AR194" s="17"/>
      <c r="AS194" s="17"/>
      <c r="AT194" s="18"/>
      <c r="AU194" s="17"/>
      <c r="AV194" s="17"/>
      <c r="AW194" s="17"/>
      <c r="AX194" s="17"/>
      <c r="AY194" s="17"/>
      <c r="AZ194" s="18"/>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80"/>
      <c r="CC194" s="80"/>
      <c r="CD194" s="80"/>
      <c r="CE194" s="81"/>
      <c r="CF194" s="81"/>
      <c r="CG194" s="17"/>
      <c r="CH194" s="73"/>
      <c r="CI194" s="73"/>
      <c r="CJ194" s="73"/>
      <c r="CK194" s="73"/>
      <c r="CL194" s="73"/>
      <c r="CM194" s="73"/>
      <c r="CN194" s="73"/>
      <c r="CO194" s="74"/>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5"/>
      <c r="EN194" s="75"/>
      <c r="EO194" s="75"/>
      <c r="EP194" s="75"/>
      <c r="EQ194" s="73"/>
      <c r="ER194" s="73"/>
      <c r="ES194" s="73"/>
      <c r="ET194" s="73"/>
      <c r="EU194" s="73"/>
    </row>
    <row r="195" spans="1:151" x14ac:dyDescent="0.25">
      <c r="A195" s="17"/>
      <c r="B195" s="17"/>
      <c r="C195" s="78"/>
      <c r="D195" s="79"/>
      <c r="E195" s="17"/>
      <c r="F195" s="17"/>
      <c r="G195" s="17"/>
      <c r="H195" s="17"/>
      <c r="I195" s="17"/>
      <c r="J195" s="78"/>
      <c r="K195" s="78"/>
      <c r="L195" s="78"/>
      <c r="M195" s="78"/>
      <c r="N195" s="17"/>
      <c r="O195" s="78"/>
      <c r="P195" s="78"/>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8"/>
      <c r="AP195" s="17"/>
      <c r="AQ195" s="17"/>
      <c r="AR195" s="17"/>
      <c r="AS195" s="17"/>
      <c r="AT195" s="18"/>
      <c r="AU195" s="17"/>
      <c r="AV195" s="17"/>
      <c r="AW195" s="17"/>
      <c r="AX195" s="17"/>
      <c r="AY195" s="17"/>
      <c r="AZ195" s="18"/>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80"/>
      <c r="CC195" s="80"/>
      <c r="CD195" s="80"/>
      <c r="CE195" s="81"/>
      <c r="CF195" s="81"/>
      <c r="CG195" s="17"/>
      <c r="CH195" s="73"/>
      <c r="CI195" s="73"/>
      <c r="CJ195" s="73"/>
      <c r="CK195" s="73"/>
      <c r="CL195" s="73"/>
      <c r="CM195" s="73"/>
      <c r="CN195" s="73"/>
      <c r="CO195" s="74"/>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5"/>
      <c r="EN195" s="75"/>
      <c r="EO195" s="75"/>
      <c r="EP195" s="75"/>
      <c r="EQ195" s="73"/>
      <c r="ER195" s="73"/>
      <c r="ES195" s="73"/>
      <c r="ET195" s="73"/>
      <c r="EU195" s="73"/>
    </row>
    <row r="196" spans="1:151" x14ac:dyDescent="0.25">
      <c r="A196" s="17"/>
      <c r="B196" s="17"/>
      <c r="C196" s="78"/>
      <c r="D196" s="79"/>
      <c r="E196" s="17"/>
      <c r="F196" s="17"/>
      <c r="G196" s="17"/>
      <c r="H196" s="17"/>
      <c r="I196" s="17"/>
      <c r="J196" s="78"/>
      <c r="K196" s="78"/>
      <c r="L196" s="78"/>
      <c r="M196" s="78"/>
      <c r="N196" s="17"/>
      <c r="O196" s="78"/>
      <c r="P196" s="78"/>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8"/>
      <c r="AP196" s="17"/>
      <c r="AQ196" s="17"/>
      <c r="AR196" s="17"/>
      <c r="AS196" s="17"/>
      <c r="AT196" s="18"/>
      <c r="AU196" s="17"/>
      <c r="AV196" s="17"/>
      <c r="AW196" s="17"/>
      <c r="AX196" s="17"/>
      <c r="AY196" s="17"/>
      <c r="AZ196" s="18"/>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80"/>
      <c r="CC196" s="80"/>
      <c r="CD196" s="80"/>
      <c r="CE196" s="81"/>
      <c r="CF196" s="81"/>
      <c r="CG196" s="17"/>
      <c r="CH196" s="73"/>
      <c r="CI196" s="73"/>
      <c r="CJ196" s="73"/>
      <c r="CK196" s="73"/>
      <c r="CL196" s="73"/>
      <c r="CM196" s="73"/>
      <c r="CN196" s="73"/>
      <c r="CO196" s="74"/>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5"/>
      <c r="EN196" s="75"/>
      <c r="EO196" s="75"/>
      <c r="EP196" s="75"/>
      <c r="EQ196" s="73"/>
      <c r="ER196" s="73"/>
      <c r="ES196" s="73"/>
      <c r="ET196" s="73"/>
      <c r="EU196" s="73"/>
    </row>
    <row r="197" spans="1:151" x14ac:dyDescent="0.25">
      <c r="A197" s="17"/>
      <c r="B197" s="17"/>
      <c r="C197" s="78"/>
      <c r="D197" s="79"/>
      <c r="E197" s="17"/>
      <c r="F197" s="17"/>
      <c r="G197" s="17"/>
      <c r="H197" s="17"/>
      <c r="I197" s="17"/>
      <c r="J197" s="78"/>
      <c r="K197" s="78"/>
      <c r="L197" s="78"/>
      <c r="M197" s="78"/>
      <c r="N197" s="17"/>
      <c r="O197" s="78"/>
      <c r="P197" s="78"/>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8"/>
      <c r="AP197" s="17"/>
      <c r="AQ197" s="17"/>
      <c r="AR197" s="17"/>
      <c r="AS197" s="17"/>
      <c r="AT197" s="18"/>
      <c r="AU197" s="17"/>
      <c r="AV197" s="17"/>
      <c r="AW197" s="17"/>
      <c r="AX197" s="17"/>
      <c r="AY197" s="17"/>
      <c r="AZ197" s="18"/>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80"/>
      <c r="CC197" s="80"/>
      <c r="CD197" s="80"/>
      <c r="CE197" s="81"/>
      <c r="CF197" s="81"/>
      <c r="CG197" s="17"/>
      <c r="CH197" s="73"/>
      <c r="CI197" s="73"/>
      <c r="CJ197" s="73"/>
      <c r="CK197" s="73"/>
      <c r="CL197" s="73"/>
      <c r="CM197" s="73"/>
      <c r="CN197" s="73"/>
      <c r="CO197" s="74"/>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5"/>
      <c r="EN197" s="75"/>
      <c r="EO197" s="75"/>
      <c r="EP197" s="75"/>
      <c r="EQ197" s="73"/>
      <c r="ER197" s="73"/>
      <c r="ES197" s="73"/>
      <c r="ET197" s="73"/>
      <c r="EU197" s="73"/>
    </row>
    <row r="198" spans="1:151" x14ac:dyDescent="0.25">
      <c r="A198" s="17"/>
      <c r="B198" s="17"/>
      <c r="C198" s="78"/>
      <c r="D198" s="79"/>
      <c r="E198" s="17"/>
      <c r="F198" s="17"/>
      <c r="G198" s="17"/>
      <c r="H198" s="17"/>
      <c r="I198" s="17"/>
      <c r="J198" s="78"/>
      <c r="K198" s="78"/>
      <c r="L198" s="78"/>
      <c r="M198" s="78"/>
      <c r="N198" s="17"/>
      <c r="O198" s="78"/>
      <c r="P198" s="78"/>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8"/>
      <c r="AP198" s="17"/>
      <c r="AQ198" s="17"/>
      <c r="AR198" s="17"/>
      <c r="AS198" s="17"/>
      <c r="AT198" s="18"/>
      <c r="AU198" s="17"/>
      <c r="AV198" s="17"/>
      <c r="AW198" s="17"/>
      <c r="AX198" s="17"/>
      <c r="AY198" s="17"/>
      <c r="AZ198" s="18"/>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80"/>
      <c r="CC198" s="80"/>
      <c r="CD198" s="80"/>
      <c r="CE198" s="81"/>
      <c r="CF198" s="81"/>
      <c r="CG198" s="17"/>
      <c r="CH198" s="73"/>
      <c r="CI198" s="73"/>
      <c r="CJ198" s="73"/>
      <c r="CK198" s="73"/>
      <c r="CL198" s="73"/>
      <c r="CM198" s="73"/>
      <c r="CN198" s="73"/>
      <c r="CO198" s="74"/>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5"/>
      <c r="EN198" s="75"/>
      <c r="EO198" s="75"/>
      <c r="EP198" s="75"/>
      <c r="EQ198" s="73"/>
      <c r="ER198" s="73"/>
      <c r="ES198" s="73"/>
      <c r="ET198" s="73"/>
      <c r="EU198" s="73"/>
    </row>
    <row r="199" spans="1:151" x14ac:dyDescent="0.25">
      <c r="A199" s="17"/>
      <c r="B199" s="17"/>
      <c r="C199" s="78"/>
      <c r="D199" s="79"/>
      <c r="E199" s="17"/>
      <c r="F199" s="17"/>
      <c r="G199" s="17"/>
      <c r="H199" s="17"/>
      <c r="I199" s="17"/>
      <c r="J199" s="78"/>
      <c r="K199" s="78"/>
      <c r="L199" s="78"/>
      <c r="M199" s="78"/>
      <c r="N199" s="17"/>
      <c r="O199" s="78"/>
      <c r="P199" s="78"/>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8"/>
      <c r="AP199" s="17"/>
      <c r="AQ199" s="17"/>
      <c r="AR199" s="17"/>
      <c r="AS199" s="17"/>
      <c r="AT199" s="18"/>
      <c r="AU199" s="17"/>
      <c r="AV199" s="17"/>
      <c r="AW199" s="17"/>
      <c r="AX199" s="17"/>
      <c r="AY199" s="17"/>
      <c r="AZ199" s="18"/>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80"/>
      <c r="CC199" s="80"/>
      <c r="CD199" s="80"/>
      <c r="CE199" s="81"/>
      <c r="CF199" s="81"/>
      <c r="CG199" s="17"/>
      <c r="CH199" s="73"/>
      <c r="CI199" s="73"/>
      <c r="CJ199" s="73"/>
      <c r="CK199" s="73"/>
      <c r="CL199" s="73"/>
      <c r="CM199" s="73"/>
      <c r="CN199" s="73"/>
      <c r="CO199" s="74"/>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5"/>
      <c r="EN199" s="75"/>
      <c r="EO199" s="75"/>
      <c r="EP199" s="75"/>
      <c r="EQ199" s="73"/>
      <c r="ER199" s="73"/>
      <c r="ES199" s="73"/>
      <c r="ET199" s="73"/>
      <c r="EU199" s="73"/>
    </row>
    <row r="200" spans="1:151" x14ac:dyDescent="0.25">
      <c r="A200" s="17"/>
      <c r="B200" s="17"/>
      <c r="C200" s="78"/>
      <c r="D200" s="79"/>
      <c r="E200" s="17"/>
      <c r="F200" s="17"/>
      <c r="G200" s="17"/>
      <c r="H200" s="17"/>
      <c r="I200" s="17"/>
      <c r="J200" s="78"/>
      <c r="K200" s="78"/>
      <c r="L200" s="78"/>
      <c r="M200" s="78"/>
      <c r="N200" s="17"/>
      <c r="O200" s="78"/>
      <c r="P200" s="78"/>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8"/>
      <c r="AP200" s="17"/>
      <c r="AQ200" s="17"/>
      <c r="AR200" s="17"/>
      <c r="AS200" s="17"/>
      <c r="AT200" s="18"/>
      <c r="AU200" s="17"/>
      <c r="AV200" s="17"/>
      <c r="AW200" s="17"/>
      <c r="AX200" s="17"/>
      <c r="AY200" s="17"/>
      <c r="AZ200" s="18"/>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80"/>
      <c r="CC200" s="80"/>
      <c r="CD200" s="80"/>
      <c r="CE200" s="81"/>
      <c r="CF200" s="81"/>
      <c r="CG200" s="17"/>
      <c r="CH200" s="73"/>
      <c r="CI200" s="73"/>
      <c r="CJ200" s="73"/>
      <c r="CK200" s="73"/>
      <c r="CL200" s="73"/>
      <c r="CM200" s="73"/>
      <c r="CN200" s="73"/>
      <c r="CO200" s="74"/>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5"/>
      <c r="EN200" s="75"/>
      <c r="EO200" s="75"/>
      <c r="EP200" s="75"/>
      <c r="EQ200" s="73"/>
      <c r="ER200" s="73"/>
      <c r="ES200" s="73"/>
      <c r="ET200" s="73"/>
      <c r="EU200" s="73"/>
    </row>
    <row r="201" spans="1:151" x14ac:dyDescent="0.25">
      <c r="A201" s="17"/>
      <c r="B201" s="17"/>
      <c r="C201" s="78"/>
      <c r="D201" s="79"/>
      <c r="E201" s="17"/>
      <c r="F201" s="17"/>
      <c r="G201" s="17"/>
      <c r="H201" s="17"/>
      <c r="I201" s="17"/>
      <c r="J201" s="78"/>
      <c r="K201" s="78"/>
      <c r="L201" s="78"/>
      <c r="M201" s="78"/>
      <c r="N201" s="17"/>
      <c r="O201" s="78"/>
      <c r="P201" s="78"/>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8"/>
      <c r="AP201" s="17"/>
      <c r="AQ201" s="17"/>
      <c r="AR201" s="17"/>
      <c r="AS201" s="17"/>
      <c r="AT201" s="18"/>
      <c r="AU201" s="17"/>
      <c r="AV201" s="17"/>
      <c r="AW201" s="17"/>
      <c r="AX201" s="17"/>
      <c r="AY201" s="17"/>
      <c r="AZ201" s="18"/>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80"/>
      <c r="CC201" s="80"/>
      <c r="CD201" s="80"/>
      <c r="CE201" s="81"/>
      <c r="CF201" s="81"/>
      <c r="CG201" s="17"/>
      <c r="CH201" s="73"/>
      <c r="CI201" s="73"/>
      <c r="CJ201" s="73"/>
      <c r="CK201" s="73"/>
      <c r="CL201" s="73"/>
      <c r="CM201" s="73"/>
      <c r="CN201" s="73"/>
      <c r="CO201" s="74"/>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5"/>
      <c r="EN201" s="75"/>
      <c r="EO201" s="75"/>
      <c r="EP201" s="75"/>
      <c r="EQ201" s="73"/>
      <c r="ER201" s="73"/>
      <c r="ES201" s="73"/>
      <c r="ET201" s="73"/>
      <c r="EU201" s="73"/>
    </row>
    <row r="202" spans="1:151" x14ac:dyDescent="0.25">
      <c r="A202" s="17"/>
      <c r="B202" s="17"/>
      <c r="C202" s="78"/>
      <c r="D202" s="79"/>
      <c r="E202" s="17"/>
      <c r="F202" s="17"/>
      <c r="G202" s="17"/>
      <c r="H202" s="17"/>
      <c r="I202" s="17"/>
      <c r="J202" s="78"/>
      <c r="K202" s="78"/>
      <c r="L202" s="78"/>
      <c r="M202" s="78"/>
      <c r="N202" s="17"/>
      <c r="O202" s="78"/>
      <c r="P202" s="78"/>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8"/>
      <c r="AP202" s="17"/>
      <c r="AQ202" s="17"/>
      <c r="AR202" s="17"/>
      <c r="AS202" s="17"/>
      <c r="AT202" s="18"/>
      <c r="AU202" s="17"/>
      <c r="AV202" s="17"/>
      <c r="AW202" s="17"/>
      <c r="AX202" s="17"/>
      <c r="AY202" s="17"/>
      <c r="AZ202" s="18"/>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80"/>
      <c r="CC202" s="80"/>
      <c r="CD202" s="80"/>
      <c r="CE202" s="81"/>
      <c r="CF202" s="81"/>
      <c r="CG202" s="17"/>
      <c r="CH202" s="73"/>
      <c r="CI202" s="73"/>
      <c r="CJ202" s="73"/>
      <c r="CK202" s="73"/>
      <c r="CL202" s="73"/>
      <c r="CM202" s="73"/>
      <c r="CN202" s="73"/>
      <c r="CO202" s="74"/>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5"/>
      <c r="EN202" s="75"/>
      <c r="EO202" s="75"/>
      <c r="EP202" s="75"/>
      <c r="EQ202" s="73"/>
      <c r="ER202" s="73"/>
      <c r="ES202" s="73"/>
      <c r="ET202" s="73"/>
      <c r="EU202" s="73"/>
    </row>
    <row r="203" spans="1:151" x14ac:dyDescent="0.25">
      <c r="A203" s="17"/>
      <c r="B203" s="17"/>
      <c r="C203" s="78"/>
      <c r="D203" s="79"/>
      <c r="E203" s="17"/>
      <c r="F203" s="17"/>
      <c r="G203" s="17"/>
      <c r="H203" s="17"/>
      <c r="I203" s="17"/>
      <c r="J203" s="78"/>
      <c r="K203" s="78"/>
      <c r="L203" s="78"/>
      <c r="M203" s="78"/>
      <c r="N203" s="17"/>
      <c r="O203" s="78"/>
      <c r="P203" s="78"/>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8"/>
      <c r="AP203" s="17"/>
      <c r="AQ203" s="17"/>
      <c r="AR203" s="17"/>
      <c r="AS203" s="17"/>
      <c r="AT203" s="18"/>
      <c r="AU203" s="17"/>
      <c r="AV203" s="17"/>
      <c r="AW203" s="17"/>
      <c r="AX203" s="17"/>
      <c r="AY203" s="17"/>
      <c r="AZ203" s="18"/>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80"/>
      <c r="CC203" s="80"/>
      <c r="CD203" s="80"/>
      <c r="CE203" s="81"/>
      <c r="CF203" s="81"/>
      <c r="CG203" s="17"/>
      <c r="CH203" s="73"/>
      <c r="CI203" s="73"/>
      <c r="CJ203" s="73"/>
      <c r="CK203" s="73"/>
      <c r="CL203" s="73"/>
      <c r="CM203" s="73"/>
      <c r="CN203" s="73"/>
      <c r="CO203" s="74"/>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5"/>
      <c r="EN203" s="75"/>
      <c r="EO203" s="75"/>
      <c r="EP203" s="75"/>
      <c r="EQ203" s="73"/>
      <c r="ER203" s="73"/>
      <c r="ES203" s="73"/>
      <c r="ET203" s="73"/>
      <c r="EU203" s="73"/>
    </row>
    <row r="204" spans="1:151" x14ac:dyDescent="0.25">
      <c r="A204" s="17"/>
      <c r="B204" s="17"/>
      <c r="C204" s="78"/>
      <c r="D204" s="79"/>
      <c r="E204" s="17"/>
      <c r="F204" s="17"/>
      <c r="G204" s="17"/>
      <c r="H204" s="17"/>
      <c r="I204" s="17"/>
      <c r="J204" s="78"/>
      <c r="K204" s="78"/>
      <c r="L204" s="78"/>
      <c r="M204" s="78"/>
      <c r="N204" s="17"/>
      <c r="O204" s="78"/>
      <c r="P204" s="78"/>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8"/>
      <c r="AP204" s="17"/>
      <c r="AQ204" s="17"/>
      <c r="AR204" s="17"/>
      <c r="AS204" s="17"/>
      <c r="AT204" s="18"/>
      <c r="AU204" s="17"/>
      <c r="AV204" s="17"/>
      <c r="AW204" s="17"/>
      <c r="AX204" s="17"/>
      <c r="AY204" s="17"/>
      <c r="AZ204" s="18"/>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80"/>
      <c r="CC204" s="80"/>
      <c r="CD204" s="80"/>
      <c r="CE204" s="81"/>
      <c r="CF204" s="81"/>
      <c r="CG204" s="17"/>
      <c r="CH204" s="73"/>
      <c r="CI204" s="73"/>
      <c r="CJ204" s="73"/>
      <c r="CK204" s="73"/>
      <c r="CL204" s="73"/>
      <c r="CM204" s="73"/>
      <c r="CN204" s="73"/>
      <c r="CO204" s="74"/>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5"/>
      <c r="EN204" s="75"/>
      <c r="EO204" s="75"/>
      <c r="EP204" s="75"/>
      <c r="EQ204" s="73"/>
      <c r="ER204" s="73"/>
      <c r="ES204" s="73"/>
      <c r="ET204" s="73"/>
      <c r="EU204" s="73"/>
    </row>
    <row r="205" spans="1:151" x14ac:dyDescent="0.25">
      <c r="A205" s="17"/>
      <c r="B205" s="17"/>
      <c r="C205" s="78"/>
      <c r="D205" s="79"/>
      <c r="E205" s="17"/>
      <c r="F205" s="17"/>
      <c r="G205" s="17"/>
      <c r="H205" s="17"/>
      <c r="I205" s="17"/>
      <c r="J205" s="78"/>
      <c r="K205" s="78"/>
      <c r="L205" s="78"/>
      <c r="M205" s="78"/>
      <c r="N205" s="17"/>
      <c r="O205" s="78"/>
      <c r="P205" s="78"/>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8"/>
      <c r="AP205" s="17"/>
      <c r="AQ205" s="17"/>
      <c r="AR205" s="17"/>
      <c r="AS205" s="17"/>
      <c r="AT205" s="18"/>
      <c r="AU205" s="17"/>
      <c r="AV205" s="17"/>
      <c r="AW205" s="17"/>
      <c r="AX205" s="17"/>
      <c r="AY205" s="17"/>
      <c r="AZ205" s="18"/>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80"/>
      <c r="CC205" s="80"/>
      <c r="CD205" s="80"/>
      <c r="CE205" s="81"/>
      <c r="CF205" s="81"/>
      <c r="CG205" s="17"/>
      <c r="CH205" s="73"/>
      <c r="CI205" s="73"/>
      <c r="CJ205" s="73"/>
      <c r="CK205" s="73"/>
      <c r="CL205" s="73"/>
      <c r="CM205" s="73"/>
      <c r="CN205" s="73"/>
      <c r="CO205" s="74"/>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5"/>
      <c r="EN205" s="75"/>
      <c r="EO205" s="75"/>
      <c r="EP205" s="75"/>
      <c r="EQ205" s="73"/>
      <c r="ER205" s="73"/>
      <c r="ES205" s="73"/>
      <c r="ET205" s="73"/>
      <c r="EU205" s="73"/>
    </row>
    <row r="206" spans="1:151" x14ac:dyDescent="0.25">
      <c r="A206" s="17"/>
      <c r="B206" s="17"/>
      <c r="C206" s="78"/>
      <c r="D206" s="79"/>
      <c r="E206" s="17"/>
      <c r="F206" s="17"/>
      <c r="G206" s="17"/>
      <c r="H206" s="17"/>
      <c r="I206" s="17"/>
      <c r="J206" s="78"/>
      <c r="K206" s="78"/>
      <c r="L206" s="78"/>
      <c r="M206" s="78"/>
      <c r="N206" s="17"/>
      <c r="O206" s="78"/>
      <c r="P206" s="78"/>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8"/>
      <c r="AP206" s="17"/>
      <c r="AQ206" s="17"/>
      <c r="AR206" s="17"/>
      <c r="AS206" s="17"/>
      <c r="AT206" s="18"/>
      <c r="AU206" s="17"/>
      <c r="AV206" s="17"/>
      <c r="AW206" s="17"/>
      <c r="AX206" s="17"/>
      <c r="AY206" s="17"/>
      <c r="AZ206" s="18"/>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80"/>
      <c r="CC206" s="80"/>
      <c r="CD206" s="80"/>
      <c r="CE206" s="81"/>
      <c r="CF206" s="81"/>
      <c r="CG206" s="17"/>
      <c r="CH206" s="73"/>
      <c r="CI206" s="73"/>
      <c r="CJ206" s="73"/>
      <c r="CK206" s="73"/>
      <c r="CL206" s="73"/>
      <c r="CM206" s="73"/>
      <c r="CN206" s="73"/>
      <c r="CO206" s="74"/>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5"/>
      <c r="EN206" s="75"/>
      <c r="EO206" s="75"/>
      <c r="EP206" s="75"/>
      <c r="EQ206" s="73"/>
      <c r="ER206" s="73"/>
      <c r="ES206" s="73"/>
      <c r="ET206" s="73"/>
      <c r="EU206" s="73"/>
    </row>
    <row r="207" spans="1:151" x14ac:dyDescent="0.25">
      <c r="A207" s="17"/>
      <c r="B207" s="17"/>
      <c r="C207" s="78"/>
      <c r="D207" s="79"/>
      <c r="E207" s="17"/>
      <c r="F207" s="17"/>
      <c r="G207" s="17"/>
      <c r="H207" s="17"/>
      <c r="I207" s="17"/>
      <c r="J207" s="78"/>
      <c r="K207" s="78"/>
      <c r="L207" s="78"/>
      <c r="M207" s="78"/>
      <c r="N207" s="17"/>
      <c r="O207" s="78"/>
      <c r="P207" s="78"/>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8"/>
      <c r="AP207" s="17"/>
      <c r="AQ207" s="17"/>
      <c r="AR207" s="17"/>
      <c r="AS207" s="17"/>
      <c r="AT207" s="18"/>
      <c r="AU207" s="17"/>
      <c r="AV207" s="17"/>
      <c r="AW207" s="17"/>
      <c r="AX207" s="17"/>
      <c r="AY207" s="17"/>
      <c r="AZ207" s="18"/>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80"/>
      <c r="CC207" s="80"/>
      <c r="CD207" s="80"/>
      <c r="CE207" s="81"/>
      <c r="CF207" s="81"/>
      <c r="CG207" s="17"/>
      <c r="CH207" s="73"/>
      <c r="CI207" s="73"/>
      <c r="CJ207" s="73"/>
      <c r="CK207" s="73"/>
      <c r="CL207" s="73"/>
      <c r="CM207" s="73"/>
      <c r="CN207" s="73"/>
      <c r="CO207" s="74"/>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5"/>
      <c r="EN207" s="75"/>
      <c r="EO207" s="75"/>
      <c r="EP207" s="75"/>
      <c r="EQ207" s="73"/>
      <c r="ER207" s="73"/>
      <c r="ES207" s="73"/>
      <c r="ET207" s="73"/>
      <c r="EU207" s="73"/>
    </row>
    <row r="208" spans="1:151" x14ac:dyDescent="0.25">
      <c r="A208" s="17"/>
      <c r="B208" s="17"/>
      <c r="C208" s="78"/>
      <c r="D208" s="79"/>
      <c r="E208" s="17"/>
      <c r="F208" s="17"/>
      <c r="G208" s="17"/>
      <c r="H208" s="17"/>
      <c r="I208" s="17"/>
      <c r="J208" s="78"/>
      <c r="K208" s="78"/>
      <c r="L208" s="78"/>
      <c r="M208" s="78"/>
      <c r="N208" s="17"/>
      <c r="O208" s="78"/>
      <c r="P208" s="78"/>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8"/>
      <c r="AP208" s="17"/>
      <c r="AQ208" s="17"/>
      <c r="AR208" s="17"/>
      <c r="AS208" s="17"/>
      <c r="AT208" s="18"/>
      <c r="AU208" s="17"/>
      <c r="AV208" s="17"/>
      <c r="AW208" s="17"/>
      <c r="AX208" s="17"/>
      <c r="AY208" s="17"/>
      <c r="AZ208" s="18"/>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80"/>
      <c r="CC208" s="80"/>
      <c r="CD208" s="80"/>
      <c r="CE208" s="81"/>
      <c r="CF208" s="81"/>
      <c r="CG208" s="17"/>
      <c r="CH208" s="73"/>
      <c r="CI208" s="73"/>
      <c r="CJ208" s="73"/>
      <c r="CK208" s="73"/>
      <c r="CL208" s="73"/>
      <c r="CM208" s="73"/>
      <c r="CN208" s="73"/>
      <c r="CO208" s="74"/>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5"/>
      <c r="EN208" s="75"/>
      <c r="EO208" s="75"/>
      <c r="EP208" s="75"/>
      <c r="EQ208" s="73"/>
      <c r="ER208" s="73"/>
      <c r="ES208" s="73"/>
      <c r="ET208" s="73"/>
      <c r="EU208" s="73"/>
    </row>
    <row r="209" spans="1:151" x14ac:dyDescent="0.25">
      <c r="A209" s="17"/>
      <c r="B209" s="17"/>
      <c r="C209" s="78"/>
      <c r="D209" s="79"/>
      <c r="E209" s="17"/>
      <c r="F209" s="17"/>
      <c r="G209" s="17"/>
      <c r="H209" s="17"/>
      <c r="I209" s="17"/>
      <c r="J209" s="78"/>
      <c r="K209" s="78"/>
      <c r="L209" s="78"/>
      <c r="M209" s="78"/>
      <c r="N209" s="17"/>
      <c r="O209" s="78"/>
      <c r="P209" s="78"/>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8"/>
      <c r="AP209" s="17"/>
      <c r="AQ209" s="17"/>
      <c r="AR209" s="17"/>
      <c r="AS209" s="17"/>
      <c r="AT209" s="18"/>
      <c r="AU209" s="17"/>
      <c r="AV209" s="17"/>
      <c r="AW209" s="17"/>
      <c r="AX209" s="17"/>
      <c r="AY209" s="17"/>
      <c r="AZ209" s="18"/>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80"/>
      <c r="CC209" s="80"/>
      <c r="CD209" s="80"/>
      <c r="CE209" s="81"/>
      <c r="CF209" s="81"/>
      <c r="CG209" s="17"/>
      <c r="CH209" s="73"/>
      <c r="CI209" s="73"/>
      <c r="CJ209" s="73"/>
      <c r="CK209" s="73"/>
      <c r="CL209" s="73"/>
      <c r="CM209" s="73"/>
      <c r="CN209" s="73"/>
      <c r="CO209" s="74"/>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5"/>
      <c r="EN209" s="75"/>
      <c r="EO209" s="75"/>
      <c r="EP209" s="75"/>
      <c r="EQ209" s="73"/>
      <c r="ER209" s="73"/>
      <c r="ES209" s="73"/>
      <c r="ET209" s="73"/>
      <c r="EU209" s="73"/>
    </row>
    <row r="210" spans="1:151" x14ac:dyDescent="0.25">
      <c r="A210" s="17"/>
      <c r="B210" s="17"/>
      <c r="C210" s="78"/>
      <c r="D210" s="79"/>
      <c r="E210" s="17"/>
      <c r="F210" s="17"/>
      <c r="G210" s="17"/>
      <c r="H210" s="17"/>
      <c r="I210" s="17"/>
      <c r="J210" s="78"/>
      <c r="K210" s="78"/>
      <c r="L210" s="78"/>
      <c r="M210" s="78"/>
      <c r="N210" s="17"/>
      <c r="O210" s="78"/>
      <c r="P210" s="78"/>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8"/>
      <c r="AP210" s="17"/>
      <c r="AQ210" s="17"/>
      <c r="AR210" s="17"/>
      <c r="AS210" s="17"/>
      <c r="AT210" s="18"/>
      <c r="AU210" s="17"/>
      <c r="AV210" s="17"/>
      <c r="AW210" s="17"/>
      <c r="AX210" s="17"/>
      <c r="AY210" s="17"/>
      <c r="AZ210" s="18"/>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80"/>
      <c r="CC210" s="80"/>
      <c r="CD210" s="80"/>
      <c r="CE210" s="81"/>
      <c r="CF210" s="81"/>
      <c r="CG210" s="17"/>
      <c r="CH210" s="73"/>
      <c r="CI210" s="73"/>
      <c r="CJ210" s="73"/>
      <c r="CK210" s="73"/>
      <c r="CL210" s="73"/>
      <c r="CM210" s="73"/>
      <c r="CN210" s="73"/>
      <c r="CO210" s="74"/>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5"/>
      <c r="EN210" s="75"/>
      <c r="EO210" s="75"/>
      <c r="EP210" s="75"/>
      <c r="EQ210" s="73"/>
      <c r="ER210" s="73"/>
      <c r="ES210" s="73"/>
      <c r="ET210" s="73"/>
      <c r="EU210" s="73"/>
    </row>
    <row r="211" spans="1:151" x14ac:dyDescent="0.25">
      <c r="A211" s="17"/>
      <c r="B211" s="17"/>
      <c r="C211" s="78"/>
      <c r="D211" s="79"/>
      <c r="E211" s="17"/>
      <c r="F211" s="17"/>
      <c r="G211" s="17"/>
      <c r="H211" s="17"/>
      <c r="I211" s="17"/>
      <c r="J211" s="78"/>
      <c r="K211" s="78"/>
      <c r="L211" s="78"/>
      <c r="M211" s="78"/>
      <c r="N211" s="17"/>
      <c r="O211" s="78"/>
      <c r="P211" s="78"/>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8"/>
      <c r="AP211" s="17"/>
      <c r="AQ211" s="17"/>
      <c r="AR211" s="17"/>
      <c r="AS211" s="17"/>
      <c r="AT211" s="18"/>
      <c r="AU211" s="17"/>
      <c r="AV211" s="17"/>
      <c r="AW211" s="17"/>
      <c r="AX211" s="17"/>
      <c r="AY211" s="17"/>
      <c r="AZ211" s="18"/>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80"/>
      <c r="CC211" s="80"/>
      <c r="CD211" s="80"/>
      <c r="CE211" s="81"/>
      <c r="CF211" s="81"/>
      <c r="CG211" s="17"/>
      <c r="CH211" s="73"/>
      <c r="CI211" s="73"/>
      <c r="CJ211" s="73"/>
      <c r="CK211" s="73"/>
      <c r="CL211" s="73"/>
      <c r="CM211" s="73"/>
      <c r="CN211" s="73"/>
      <c r="CO211" s="74"/>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5"/>
      <c r="EN211" s="75"/>
      <c r="EO211" s="75"/>
      <c r="EP211" s="75"/>
      <c r="EQ211" s="73"/>
      <c r="ER211" s="73"/>
      <c r="ES211" s="73"/>
      <c r="ET211" s="73"/>
      <c r="EU211" s="73"/>
    </row>
    <row r="212" spans="1:151" x14ac:dyDescent="0.25">
      <c r="A212" s="17"/>
      <c r="B212" s="17"/>
      <c r="C212" s="78"/>
      <c r="D212" s="79"/>
      <c r="E212" s="17"/>
      <c r="F212" s="17"/>
      <c r="G212" s="17"/>
      <c r="H212" s="17"/>
      <c r="I212" s="17"/>
      <c r="J212" s="78"/>
      <c r="K212" s="78"/>
      <c r="L212" s="78"/>
      <c r="M212" s="78"/>
      <c r="N212" s="17"/>
      <c r="O212" s="78"/>
      <c r="P212" s="78"/>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8"/>
      <c r="AP212" s="17"/>
      <c r="AQ212" s="17"/>
      <c r="AR212" s="17"/>
      <c r="AS212" s="17"/>
      <c r="AT212" s="18"/>
      <c r="AU212" s="17"/>
      <c r="AV212" s="17"/>
      <c r="AW212" s="17"/>
      <c r="AX212" s="17"/>
      <c r="AY212" s="17"/>
      <c r="AZ212" s="18"/>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80"/>
      <c r="CC212" s="80"/>
      <c r="CD212" s="80"/>
      <c r="CE212" s="81"/>
      <c r="CF212" s="81"/>
      <c r="CG212" s="17"/>
      <c r="CH212" s="73"/>
      <c r="CI212" s="73"/>
      <c r="CJ212" s="73"/>
      <c r="CK212" s="73"/>
      <c r="CL212" s="73"/>
      <c r="CM212" s="73"/>
      <c r="CN212" s="73"/>
      <c r="CO212" s="74"/>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5"/>
      <c r="EN212" s="75"/>
      <c r="EO212" s="75"/>
      <c r="EP212" s="75"/>
      <c r="EQ212" s="73"/>
      <c r="ER212" s="73"/>
      <c r="ES212" s="73"/>
      <c r="ET212" s="73"/>
      <c r="EU212" s="73"/>
    </row>
    <row r="213" spans="1:151" x14ac:dyDescent="0.25">
      <c r="A213" s="17"/>
      <c r="B213" s="17"/>
      <c r="C213" s="78"/>
      <c r="D213" s="79"/>
      <c r="E213" s="17"/>
      <c r="F213" s="17"/>
      <c r="G213" s="17"/>
      <c r="H213" s="17"/>
      <c r="I213" s="17"/>
      <c r="J213" s="78"/>
      <c r="K213" s="78"/>
      <c r="L213" s="78"/>
      <c r="M213" s="78"/>
      <c r="N213" s="17"/>
      <c r="O213" s="78"/>
      <c r="P213" s="78"/>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8"/>
      <c r="AP213" s="17"/>
      <c r="AQ213" s="17"/>
      <c r="AR213" s="17"/>
      <c r="AS213" s="17"/>
      <c r="AT213" s="18"/>
      <c r="AU213" s="17"/>
      <c r="AV213" s="17"/>
      <c r="AW213" s="17"/>
      <c r="AX213" s="17"/>
      <c r="AY213" s="17"/>
      <c r="AZ213" s="18"/>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80"/>
      <c r="CC213" s="80"/>
      <c r="CD213" s="80"/>
      <c r="CE213" s="81"/>
      <c r="CF213" s="81"/>
      <c r="CG213" s="17"/>
      <c r="CH213" s="73"/>
      <c r="CI213" s="73"/>
      <c r="CJ213" s="73"/>
      <c r="CK213" s="73"/>
      <c r="CL213" s="73"/>
      <c r="CM213" s="73"/>
      <c r="CN213" s="73"/>
      <c r="CO213" s="74"/>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5"/>
      <c r="EN213" s="75"/>
      <c r="EO213" s="75"/>
      <c r="EP213" s="75"/>
      <c r="EQ213" s="73"/>
      <c r="ER213" s="73"/>
      <c r="ES213" s="73"/>
      <c r="ET213" s="73"/>
      <c r="EU213" s="73"/>
    </row>
    <row r="214" spans="1:151" x14ac:dyDescent="0.25">
      <c r="A214" s="17"/>
      <c r="B214" s="17"/>
      <c r="C214" s="78"/>
      <c r="D214" s="79"/>
      <c r="E214" s="17"/>
      <c r="F214" s="17"/>
      <c r="G214" s="17"/>
      <c r="H214" s="17"/>
      <c r="I214" s="17"/>
      <c r="J214" s="78"/>
      <c r="K214" s="78"/>
      <c r="L214" s="78"/>
      <c r="M214" s="78"/>
      <c r="N214" s="17"/>
      <c r="O214" s="78"/>
      <c r="P214" s="78"/>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8"/>
      <c r="AP214" s="17"/>
      <c r="AQ214" s="17"/>
      <c r="AR214" s="17"/>
      <c r="AS214" s="17"/>
      <c r="AT214" s="18"/>
      <c r="AU214" s="17"/>
      <c r="AV214" s="17"/>
      <c r="AW214" s="17"/>
      <c r="AX214" s="17"/>
      <c r="AY214" s="17"/>
      <c r="AZ214" s="18"/>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80"/>
      <c r="CC214" s="80"/>
      <c r="CD214" s="80"/>
      <c r="CE214" s="81"/>
      <c r="CF214" s="81"/>
      <c r="CG214" s="17"/>
      <c r="CH214" s="73"/>
      <c r="CI214" s="73"/>
      <c r="CJ214" s="73"/>
      <c r="CK214" s="73"/>
      <c r="CL214" s="73"/>
      <c r="CM214" s="73"/>
      <c r="CN214" s="73"/>
      <c r="CO214" s="74"/>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5"/>
      <c r="EN214" s="75"/>
      <c r="EO214" s="75"/>
      <c r="EP214" s="75"/>
      <c r="EQ214" s="73"/>
      <c r="ER214" s="73"/>
      <c r="ES214" s="73"/>
      <c r="ET214" s="73"/>
      <c r="EU214" s="73"/>
    </row>
    <row r="215" spans="1:151" x14ac:dyDescent="0.25">
      <c r="A215" s="17"/>
      <c r="B215" s="17"/>
      <c r="C215" s="78"/>
      <c r="D215" s="79"/>
      <c r="E215" s="17"/>
      <c r="F215" s="17"/>
      <c r="G215" s="17"/>
      <c r="H215" s="17"/>
      <c r="I215" s="17"/>
      <c r="J215" s="78"/>
      <c r="K215" s="78"/>
      <c r="L215" s="78"/>
      <c r="M215" s="78"/>
      <c r="N215" s="17"/>
      <c r="O215" s="78"/>
      <c r="P215" s="78"/>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8"/>
      <c r="AP215" s="17"/>
      <c r="AQ215" s="17"/>
      <c r="AR215" s="17"/>
      <c r="AS215" s="17"/>
      <c r="AT215" s="18"/>
      <c r="AU215" s="17"/>
      <c r="AV215" s="17"/>
      <c r="AW215" s="17"/>
      <c r="AX215" s="17"/>
      <c r="AY215" s="17"/>
      <c r="AZ215" s="18"/>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80"/>
      <c r="CC215" s="80"/>
      <c r="CD215" s="80"/>
      <c r="CE215" s="81"/>
      <c r="CF215" s="81"/>
      <c r="CG215" s="17"/>
      <c r="CH215" s="73"/>
      <c r="CI215" s="73"/>
      <c r="CJ215" s="73"/>
      <c r="CK215" s="73"/>
      <c r="CL215" s="73"/>
      <c r="CM215" s="73"/>
      <c r="CN215" s="73"/>
      <c r="CO215" s="74"/>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5"/>
      <c r="EN215" s="75"/>
      <c r="EO215" s="75"/>
      <c r="EP215" s="75"/>
      <c r="EQ215" s="73"/>
      <c r="ER215" s="73"/>
      <c r="ES215" s="73"/>
      <c r="ET215" s="73"/>
      <c r="EU215" s="73"/>
    </row>
    <row r="216" spans="1:151" x14ac:dyDescent="0.25">
      <c r="A216" s="17"/>
      <c r="B216" s="17"/>
      <c r="C216" s="78"/>
      <c r="D216" s="79"/>
      <c r="E216" s="17"/>
      <c r="F216" s="17"/>
      <c r="G216" s="17"/>
      <c r="H216" s="17"/>
      <c r="I216" s="17"/>
      <c r="J216" s="78"/>
      <c r="K216" s="78"/>
      <c r="L216" s="78"/>
      <c r="M216" s="78"/>
      <c r="N216" s="17"/>
      <c r="O216" s="78"/>
      <c r="P216" s="78"/>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8"/>
      <c r="AP216" s="17"/>
      <c r="AQ216" s="17"/>
      <c r="AR216" s="17"/>
      <c r="AS216" s="17"/>
      <c r="AT216" s="18"/>
      <c r="AU216" s="17"/>
      <c r="AV216" s="17"/>
      <c r="AW216" s="17"/>
      <c r="AX216" s="17"/>
      <c r="AY216" s="17"/>
      <c r="AZ216" s="18"/>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80"/>
      <c r="CC216" s="80"/>
      <c r="CD216" s="80"/>
      <c r="CE216" s="81"/>
      <c r="CF216" s="81"/>
      <c r="CG216" s="17"/>
      <c r="CH216" s="73"/>
      <c r="CI216" s="73"/>
      <c r="CJ216" s="73"/>
      <c r="CK216" s="73"/>
      <c r="CL216" s="73"/>
      <c r="CM216" s="73"/>
      <c r="CN216" s="73"/>
      <c r="CO216" s="74"/>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5"/>
      <c r="EN216" s="75"/>
      <c r="EO216" s="75"/>
      <c r="EP216" s="75"/>
      <c r="EQ216" s="73"/>
      <c r="ER216" s="73"/>
      <c r="ES216" s="73"/>
      <c r="ET216" s="73"/>
      <c r="EU216" s="73"/>
    </row>
    <row r="217" spans="1:151" x14ac:dyDescent="0.25">
      <c r="A217" s="17"/>
      <c r="B217" s="17"/>
      <c r="C217" s="78"/>
      <c r="D217" s="79"/>
      <c r="E217" s="17"/>
      <c r="F217" s="17"/>
      <c r="G217" s="17"/>
      <c r="H217" s="17"/>
      <c r="I217" s="17"/>
      <c r="J217" s="78"/>
      <c r="K217" s="78"/>
      <c r="L217" s="78"/>
      <c r="M217" s="78"/>
      <c r="N217" s="17"/>
      <c r="O217" s="78"/>
      <c r="P217" s="78"/>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8"/>
      <c r="AP217" s="17"/>
      <c r="AQ217" s="17"/>
      <c r="AR217" s="17"/>
      <c r="AS217" s="17"/>
      <c r="AT217" s="18"/>
      <c r="AU217" s="17"/>
      <c r="AV217" s="17"/>
      <c r="AW217" s="17"/>
      <c r="AX217" s="17"/>
      <c r="AY217" s="17"/>
      <c r="AZ217" s="18"/>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80"/>
      <c r="CC217" s="80"/>
      <c r="CD217" s="80"/>
      <c r="CE217" s="81"/>
      <c r="CF217" s="81"/>
      <c r="CG217" s="17"/>
      <c r="CH217" s="73"/>
      <c r="CI217" s="73"/>
      <c r="CJ217" s="73"/>
      <c r="CK217" s="73"/>
      <c r="CL217" s="73"/>
      <c r="CM217" s="73"/>
      <c r="CN217" s="73"/>
      <c r="CO217" s="74"/>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5"/>
      <c r="EN217" s="75"/>
      <c r="EO217" s="75"/>
      <c r="EP217" s="75"/>
      <c r="EQ217" s="73"/>
      <c r="ER217" s="73"/>
      <c r="ES217" s="73"/>
      <c r="ET217" s="73"/>
      <c r="EU217" s="73"/>
    </row>
    <row r="218" spans="1:151" x14ac:dyDescent="0.25">
      <c r="A218" s="17"/>
      <c r="B218" s="17"/>
      <c r="C218" s="78"/>
      <c r="D218" s="79"/>
      <c r="E218" s="17"/>
      <c r="F218" s="17"/>
      <c r="G218" s="17"/>
      <c r="H218" s="17"/>
      <c r="I218" s="17"/>
      <c r="J218" s="78"/>
      <c r="K218" s="78"/>
      <c r="L218" s="78"/>
      <c r="M218" s="78"/>
      <c r="N218" s="17"/>
      <c r="O218" s="78"/>
      <c r="P218" s="78"/>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8"/>
      <c r="AP218" s="17"/>
      <c r="AQ218" s="17"/>
      <c r="AR218" s="17"/>
      <c r="AS218" s="17"/>
      <c r="AT218" s="18"/>
      <c r="AU218" s="17"/>
      <c r="AV218" s="17"/>
      <c r="AW218" s="17"/>
      <c r="AX218" s="17"/>
      <c r="AY218" s="17"/>
      <c r="AZ218" s="18"/>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80"/>
      <c r="CC218" s="80"/>
      <c r="CD218" s="80"/>
      <c r="CE218" s="81"/>
      <c r="CF218" s="81"/>
      <c r="CG218" s="17"/>
      <c r="CH218" s="73"/>
      <c r="CI218" s="73"/>
      <c r="CJ218" s="73"/>
      <c r="CK218" s="73"/>
      <c r="CL218" s="73"/>
      <c r="CM218" s="73"/>
      <c r="CN218" s="73"/>
      <c r="CO218" s="74"/>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5"/>
      <c r="EN218" s="75"/>
      <c r="EO218" s="75"/>
      <c r="EP218" s="75"/>
      <c r="EQ218" s="73"/>
      <c r="ER218" s="73"/>
      <c r="ES218" s="73"/>
      <c r="ET218" s="73"/>
      <c r="EU218" s="73"/>
    </row>
    <row r="219" spans="1:151" x14ac:dyDescent="0.25">
      <c r="A219" s="17"/>
      <c r="B219" s="17"/>
      <c r="C219" s="78"/>
      <c r="D219" s="79"/>
      <c r="E219" s="17"/>
      <c r="F219" s="17"/>
      <c r="G219" s="17"/>
      <c r="H219" s="17"/>
      <c r="I219" s="17"/>
      <c r="J219" s="78"/>
      <c r="K219" s="78"/>
      <c r="L219" s="78"/>
      <c r="M219" s="78"/>
      <c r="N219" s="17"/>
      <c r="O219" s="78"/>
      <c r="P219" s="78"/>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8"/>
      <c r="AP219" s="17"/>
      <c r="AQ219" s="17"/>
      <c r="AR219" s="17"/>
      <c r="AS219" s="17"/>
      <c r="AT219" s="18"/>
      <c r="AU219" s="17"/>
      <c r="AV219" s="17"/>
      <c r="AW219" s="17"/>
      <c r="AX219" s="17"/>
      <c r="AY219" s="17"/>
      <c r="AZ219" s="18"/>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80"/>
      <c r="CC219" s="80"/>
      <c r="CD219" s="80"/>
      <c r="CE219" s="81"/>
      <c r="CF219" s="81"/>
      <c r="CG219" s="17"/>
      <c r="CH219" s="73"/>
      <c r="CI219" s="73"/>
      <c r="CJ219" s="73"/>
      <c r="CK219" s="73"/>
      <c r="CL219" s="73"/>
      <c r="CM219" s="73"/>
      <c r="CN219" s="73"/>
      <c r="CO219" s="74"/>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5"/>
      <c r="EN219" s="75"/>
      <c r="EO219" s="75"/>
      <c r="EP219" s="75"/>
      <c r="EQ219" s="73"/>
      <c r="ER219" s="73"/>
      <c r="ES219" s="73"/>
      <c r="ET219" s="73"/>
      <c r="EU219" s="73"/>
    </row>
    <row r="220" spans="1:151" x14ac:dyDescent="0.25">
      <c r="A220" s="17"/>
      <c r="B220" s="17"/>
      <c r="C220" s="78"/>
      <c r="D220" s="79"/>
      <c r="E220" s="17"/>
      <c r="F220" s="17"/>
      <c r="G220" s="17"/>
      <c r="H220" s="17"/>
      <c r="I220" s="17"/>
      <c r="J220" s="78"/>
      <c r="K220" s="78"/>
      <c r="L220" s="78"/>
      <c r="M220" s="78"/>
      <c r="N220" s="17"/>
      <c r="O220" s="78"/>
      <c r="P220" s="78"/>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8"/>
      <c r="AP220" s="17"/>
      <c r="AQ220" s="17"/>
      <c r="AR220" s="17"/>
      <c r="AS220" s="17"/>
      <c r="AT220" s="18"/>
      <c r="AU220" s="17"/>
      <c r="AV220" s="17"/>
      <c r="AW220" s="17"/>
      <c r="AX220" s="17"/>
      <c r="AY220" s="17"/>
      <c r="AZ220" s="18"/>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80"/>
      <c r="CC220" s="80"/>
      <c r="CD220" s="80"/>
      <c r="CE220" s="81"/>
      <c r="CF220" s="81"/>
      <c r="CG220" s="17"/>
      <c r="CH220" s="73"/>
      <c r="CI220" s="73"/>
      <c r="CJ220" s="73"/>
      <c r="CK220" s="73"/>
      <c r="CL220" s="73"/>
      <c r="CM220" s="73"/>
      <c r="CN220" s="73"/>
      <c r="CO220" s="74"/>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5"/>
      <c r="EN220" s="75"/>
      <c r="EO220" s="75"/>
      <c r="EP220" s="75"/>
      <c r="EQ220" s="73"/>
      <c r="ER220" s="73"/>
      <c r="ES220" s="73"/>
      <c r="ET220" s="73"/>
      <c r="EU220" s="73"/>
    </row>
    <row r="221" spans="1:151" x14ac:dyDescent="0.25">
      <c r="A221" s="17"/>
      <c r="B221" s="17"/>
      <c r="C221" s="78"/>
      <c r="D221" s="79"/>
      <c r="E221" s="17"/>
      <c r="F221" s="17"/>
      <c r="G221" s="17"/>
      <c r="H221" s="17"/>
      <c r="I221" s="17"/>
      <c r="J221" s="78"/>
      <c r="K221" s="78"/>
      <c r="L221" s="78"/>
      <c r="M221" s="78"/>
      <c r="N221" s="17"/>
      <c r="O221" s="78"/>
      <c r="P221" s="78"/>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8"/>
      <c r="AP221" s="17"/>
      <c r="AQ221" s="17"/>
      <c r="AR221" s="17"/>
      <c r="AS221" s="17"/>
      <c r="AT221" s="18"/>
      <c r="AU221" s="17"/>
      <c r="AV221" s="17"/>
      <c r="AW221" s="17"/>
      <c r="AX221" s="17"/>
      <c r="AY221" s="17"/>
      <c r="AZ221" s="18"/>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80"/>
      <c r="CC221" s="80"/>
      <c r="CD221" s="80"/>
      <c r="CE221" s="81"/>
      <c r="CF221" s="81"/>
      <c r="CG221" s="17"/>
      <c r="CH221" s="73"/>
      <c r="CI221" s="73"/>
      <c r="CJ221" s="73"/>
      <c r="CK221" s="73"/>
      <c r="CL221" s="73"/>
      <c r="CM221" s="73"/>
      <c r="CN221" s="73"/>
      <c r="CO221" s="74"/>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5"/>
      <c r="EN221" s="75"/>
      <c r="EO221" s="75"/>
      <c r="EP221" s="75"/>
      <c r="EQ221" s="73"/>
      <c r="ER221" s="73"/>
      <c r="ES221" s="73"/>
      <c r="ET221" s="73"/>
      <c r="EU221" s="73"/>
    </row>
    <row r="222" spans="1:151" x14ac:dyDescent="0.25">
      <c r="A222" s="17"/>
      <c r="B222" s="17"/>
      <c r="C222" s="78"/>
      <c r="D222" s="79"/>
      <c r="E222" s="17"/>
      <c r="F222" s="17"/>
      <c r="G222" s="17"/>
      <c r="H222" s="17"/>
      <c r="I222" s="17"/>
      <c r="J222" s="78"/>
      <c r="K222" s="78"/>
      <c r="L222" s="78"/>
      <c r="M222" s="78"/>
      <c r="N222" s="17"/>
      <c r="O222" s="78"/>
      <c r="P222" s="78"/>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8"/>
      <c r="AP222" s="17"/>
      <c r="AQ222" s="17"/>
      <c r="AR222" s="17"/>
      <c r="AS222" s="17"/>
      <c r="AT222" s="18"/>
      <c r="AU222" s="17"/>
      <c r="AV222" s="17"/>
      <c r="AW222" s="17"/>
      <c r="AX222" s="17"/>
      <c r="AY222" s="17"/>
      <c r="AZ222" s="18"/>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80"/>
      <c r="CC222" s="80"/>
      <c r="CD222" s="80"/>
      <c r="CE222" s="81"/>
      <c r="CF222" s="81"/>
      <c r="CG222" s="17"/>
      <c r="CH222" s="73"/>
      <c r="CI222" s="73"/>
      <c r="CJ222" s="73"/>
      <c r="CK222" s="73"/>
      <c r="CL222" s="73"/>
      <c r="CM222" s="73"/>
      <c r="CN222" s="73"/>
      <c r="CO222" s="74"/>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5"/>
      <c r="EN222" s="75"/>
      <c r="EO222" s="75"/>
      <c r="EP222" s="75"/>
      <c r="EQ222" s="73"/>
      <c r="ER222" s="73"/>
      <c r="ES222" s="73"/>
      <c r="ET222" s="73"/>
      <c r="EU222" s="73"/>
    </row>
    <row r="223" spans="1:151" x14ac:dyDescent="0.25">
      <c r="A223" s="17"/>
      <c r="B223" s="17"/>
      <c r="C223" s="78"/>
      <c r="D223" s="79"/>
      <c r="E223" s="17"/>
      <c r="F223" s="17"/>
      <c r="G223" s="17"/>
      <c r="H223" s="17"/>
      <c r="I223" s="17"/>
      <c r="J223" s="78"/>
      <c r="K223" s="78"/>
      <c r="L223" s="78"/>
      <c r="M223" s="78"/>
      <c r="N223" s="17"/>
      <c r="O223" s="78"/>
      <c r="P223" s="78"/>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8"/>
      <c r="AP223" s="17"/>
      <c r="AQ223" s="17"/>
      <c r="AR223" s="17"/>
      <c r="AS223" s="17"/>
      <c r="AT223" s="18"/>
      <c r="AU223" s="17"/>
      <c r="AV223" s="17"/>
      <c r="AW223" s="17"/>
      <c r="AX223" s="17"/>
      <c r="AY223" s="17"/>
      <c r="AZ223" s="18"/>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80"/>
      <c r="CC223" s="80"/>
      <c r="CD223" s="80"/>
      <c r="CE223" s="81"/>
      <c r="CF223" s="81"/>
      <c r="CG223" s="17"/>
      <c r="CH223" s="73"/>
      <c r="CI223" s="73"/>
      <c r="CJ223" s="73"/>
      <c r="CK223" s="73"/>
      <c r="CL223" s="73"/>
      <c r="CM223" s="73"/>
      <c r="CN223" s="73"/>
      <c r="CO223" s="74"/>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5"/>
      <c r="EN223" s="75"/>
      <c r="EO223" s="75"/>
      <c r="EP223" s="75"/>
      <c r="EQ223" s="73"/>
      <c r="ER223" s="73"/>
      <c r="ES223" s="73"/>
      <c r="ET223" s="73"/>
      <c r="EU223" s="73"/>
    </row>
    <row r="224" spans="1:151" x14ac:dyDescent="0.25">
      <c r="A224" s="17"/>
      <c r="B224" s="17"/>
      <c r="C224" s="78"/>
      <c r="D224" s="79"/>
      <c r="E224" s="17"/>
      <c r="F224" s="17"/>
      <c r="G224" s="17"/>
      <c r="H224" s="17"/>
      <c r="I224" s="17"/>
      <c r="J224" s="78"/>
      <c r="K224" s="78"/>
      <c r="L224" s="78"/>
      <c r="M224" s="78"/>
      <c r="N224" s="17"/>
      <c r="O224" s="78"/>
      <c r="P224" s="78"/>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8"/>
      <c r="AP224" s="17"/>
      <c r="AQ224" s="17"/>
      <c r="AR224" s="17"/>
      <c r="AS224" s="17"/>
      <c r="AT224" s="18"/>
      <c r="AU224" s="17"/>
      <c r="AV224" s="17"/>
      <c r="AW224" s="17"/>
      <c r="AX224" s="17"/>
      <c r="AY224" s="17"/>
      <c r="AZ224" s="18"/>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80"/>
      <c r="CC224" s="80"/>
      <c r="CD224" s="80"/>
      <c r="CE224" s="81"/>
      <c r="CF224" s="81"/>
      <c r="CG224" s="17"/>
      <c r="CH224" s="73"/>
      <c r="CI224" s="73"/>
      <c r="CJ224" s="73"/>
      <c r="CK224" s="73"/>
      <c r="CL224" s="73"/>
      <c r="CM224" s="73"/>
      <c r="CN224" s="73"/>
      <c r="CO224" s="74"/>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5"/>
      <c r="EN224" s="75"/>
      <c r="EO224" s="75"/>
      <c r="EP224" s="75"/>
      <c r="EQ224" s="73"/>
      <c r="ER224" s="73"/>
      <c r="ES224" s="73"/>
      <c r="ET224" s="73"/>
      <c r="EU224" s="73"/>
    </row>
    <row r="225" spans="1:151" x14ac:dyDescent="0.25">
      <c r="A225" s="17"/>
      <c r="B225" s="17"/>
      <c r="C225" s="78"/>
      <c r="D225" s="79"/>
      <c r="E225" s="17"/>
      <c r="F225" s="17"/>
      <c r="G225" s="17"/>
      <c r="H225" s="17"/>
      <c r="I225" s="17"/>
      <c r="J225" s="78"/>
      <c r="K225" s="78"/>
      <c r="L225" s="78"/>
      <c r="M225" s="78"/>
      <c r="N225" s="17"/>
      <c r="O225" s="78"/>
      <c r="P225" s="78"/>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8"/>
      <c r="AP225" s="17"/>
      <c r="AQ225" s="17"/>
      <c r="AR225" s="17"/>
      <c r="AS225" s="17"/>
      <c r="AT225" s="18"/>
      <c r="AU225" s="17"/>
      <c r="AV225" s="17"/>
      <c r="AW225" s="17"/>
      <c r="AX225" s="17"/>
      <c r="AY225" s="17"/>
      <c r="AZ225" s="18"/>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80"/>
      <c r="CC225" s="80"/>
      <c r="CD225" s="80"/>
      <c r="CE225" s="81"/>
      <c r="CF225" s="81"/>
      <c r="CG225" s="17"/>
      <c r="CH225" s="73"/>
      <c r="CI225" s="73"/>
      <c r="CJ225" s="73"/>
      <c r="CK225" s="73"/>
      <c r="CL225" s="73"/>
      <c r="CM225" s="73"/>
      <c r="CN225" s="73"/>
      <c r="CO225" s="74"/>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5"/>
      <c r="EN225" s="75"/>
      <c r="EO225" s="75"/>
      <c r="EP225" s="75"/>
      <c r="EQ225" s="73"/>
      <c r="ER225" s="73"/>
      <c r="ES225" s="73"/>
      <c r="ET225" s="73"/>
      <c r="EU225" s="73"/>
    </row>
    <row r="226" spans="1:151" x14ac:dyDescent="0.25">
      <c r="A226" s="17"/>
      <c r="B226" s="17"/>
      <c r="C226" s="78"/>
      <c r="D226" s="79"/>
      <c r="E226" s="17"/>
      <c r="F226" s="17"/>
      <c r="G226" s="17"/>
      <c r="H226" s="17"/>
      <c r="I226" s="17"/>
      <c r="J226" s="78"/>
      <c r="K226" s="78"/>
      <c r="L226" s="78"/>
      <c r="M226" s="78"/>
      <c r="N226" s="17"/>
      <c r="O226" s="78"/>
      <c r="P226" s="78"/>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8"/>
      <c r="AP226" s="17"/>
      <c r="AQ226" s="17"/>
      <c r="AR226" s="17"/>
      <c r="AS226" s="17"/>
      <c r="AT226" s="18"/>
      <c r="AU226" s="17"/>
      <c r="AV226" s="17"/>
      <c r="AW226" s="17"/>
      <c r="AX226" s="17"/>
      <c r="AY226" s="17"/>
      <c r="AZ226" s="18"/>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80"/>
      <c r="CC226" s="80"/>
      <c r="CD226" s="80"/>
      <c r="CE226" s="81"/>
      <c r="CF226" s="81"/>
      <c r="CG226" s="17"/>
      <c r="CH226" s="73"/>
      <c r="CI226" s="73"/>
      <c r="CJ226" s="73"/>
      <c r="CK226" s="73"/>
      <c r="CL226" s="73"/>
      <c r="CM226" s="73"/>
      <c r="CN226" s="73"/>
      <c r="CO226" s="74"/>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5"/>
      <c r="EN226" s="75"/>
      <c r="EO226" s="75"/>
      <c r="EP226" s="75"/>
      <c r="EQ226" s="73"/>
      <c r="ER226" s="73"/>
      <c r="ES226" s="73"/>
      <c r="ET226" s="73"/>
      <c r="EU226" s="73"/>
    </row>
    <row r="227" spans="1:151" x14ac:dyDescent="0.25">
      <c r="A227" s="17"/>
      <c r="B227" s="17"/>
      <c r="C227" s="78"/>
      <c r="D227" s="79"/>
      <c r="E227" s="17"/>
      <c r="F227" s="17"/>
      <c r="G227" s="17"/>
      <c r="H227" s="17"/>
      <c r="I227" s="17"/>
      <c r="J227" s="78"/>
      <c r="K227" s="78"/>
      <c r="L227" s="78"/>
      <c r="M227" s="78"/>
      <c r="N227" s="17"/>
      <c r="O227" s="78"/>
      <c r="P227" s="78"/>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8"/>
      <c r="AP227" s="17"/>
      <c r="AQ227" s="17"/>
      <c r="AR227" s="17"/>
      <c r="AS227" s="17"/>
      <c r="AT227" s="18"/>
      <c r="AU227" s="17"/>
      <c r="AV227" s="17"/>
      <c r="AW227" s="17"/>
      <c r="AX227" s="17"/>
      <c r="AY227" s="17"/>
      <c r="AZ227" s="18"/>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80"/>
      <c r="CC227" s="80"/>
      <c r="CD227" s="80"/>
      <c r="CE227" s="81"/>
      <c r="CF227" s="81"/>
      <c r="CG227" s="17"/>
      <c r="CH227" s="73"/>
      <c r="CI227" s="73"/>
      <c r="CJ227" s="73"/>
      <c r="CK227" s="73"/>
      <c r="CL227" s="73"/>
      <c r="CM227" s="73"/>
      <c r="CN227" s="73"/>
      <c r="CO227" s="74"/>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5"/>
      <c r="EN227" s="75"/>
      <c r="EO227" s="75"/>
      <c r="EP227" s="75"/>
      <c r="EQ227" s="73"/>
      <c r="ER227" s="73"/>
      <c r="ES227" s="73"/>
      <c r="ET227" s="73"/>
      <c r="EU227" s="73"/>
    </row>
    <row r="228" spans="1:151" x14ac:dyDescent="0.25">
      <c r="A228" s="17"/>
      <c r="B228" s="17"/>
      <c r="C228" s="78"/>
      <c r="D228" s="79"/>
      <c r="E228" s="17"/>
      <c r="F228" s="17"/>
      <c r="G228" s="17"/>
      <c r="H228" s="17"/>
      <c r="I228" s="17"/>
      <c r="J228" s="78"/>
      <c r="K228" s="78"/>
      <c r="L228" s="78"/>
      <c r="M228" s="78"/>
      <c r="N228" s="17"/>
      <c r="O228" s="78"/>
      <c r="P228" s="78"/>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8"/>
      <c r="AP228" s="17"/>
      <c r="AQ228" s="17"/>
      <c r="AR228" s="17"/>
      <c r="AS228" s="17"/>
      <c r="AT228" s="18"/>
      <c r="AU228" s="17"/>
      <c r="AV228" s="17"/>
      <c r="AW228" s="17"/>
      <c r="AX228" s="17"/>
      <c r="AY228" s="17"/>
      <c r="AZ228" s="18"/>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80"/>
      <c r="CC228" s="80"/>
      <c r="CD228" s="80"/>
      <c r="CE228" s="81"/>
      <c r="CF228" s="81"/>
      <c r="CG228" s="17"/>
      <c r="CH228" s="73"/>
      <c r="CI228" s="73"/>
      <c r="CJ228" s="73"/>
      <c r="CK228" s="73"/>
      <c r="CL228" s="73"/>
      <c r="CM228" s="73"/>
      <c r="CN228" s="73"/>
      <c r="CO228" s="74"/>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5"/>
      <c r="EN228" s="75"/>
      <c r="EO228" s="75"/>
      <c r="EP228" s="75"/>
      <c r="EQ228" s="73"/>
      <c r="ER228" s="73"/>
      <c r="ES228" s="73"/>
      <c r="ET228" s="73"/>
      <c r="EU228" s="73"/>
    </row>
    <row r="229" spans="1:151" x14ac:dyDescent="0.25">
      <c r="A229" s="17"/>
      <c r="B229" s="17"/>
      <c r="C229" s="78"/>
      <c r="D229" s="79"/>
      <c r="E229" s="17"/>
      <c r="F229" s="17"/>
      <c r="G229" s="17"/>
      <c r="H229" s="17"/>
      <c r="I229" s="17"/>
      <c r="J229" s="78"/>
      <c r="K229" s="78"/>
      <c r="L229" s="78"/>
      <c r="M229" s="78"/>
      <c r="N229" s="17"/>
      <c r="O229" s="78"/>
      <c r="P229" s="78"/>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8"/>
      <c r="AP229" s="17"/>
      <c r="AQ229" s="17"/>
      <c r="AR229" s="17"/>
      <c r="AS229" s="17"/>
      <c r="AT229" s="18"/>
      <c r="AU229" s="17"/>
      <c r="AV229" s="17"/>
      <c r="AW229" s="17"/>
      <c r="AX229" s="17"/>
      <c r="AY229" s="17"/>
      <c r="AZ229" s="18"/>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80"/>
      <c r="CC229" s="80"/>
      <c r="CD229" s="80"/>
      <c r="CE229" s="81"/>
      <c r="CF229" s="81"/>
      <c r="CG229" s="17"/>
      <c r="CH229" s="73"/>
      <c r="CI229" s="73"/>
      <c r="CJ229" s="73"/>
      <c r="CK229" s="73"/>
      <c r="CL229" s="73"/>
      <c r="CM229" s="73"/>
      <c r="CN229" s="73"/>
      <c r="CO229" s="74"/>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5"/>
      <c r="EN229" s="75"/>
      <c r="EO229" s="75"/>
      <c r="EP229" s="75"/>
      <c r="EQ229" s="73"/>
      <c r="ER229" s="73"/>
      <c r="ES229" s="73"/>
      <c r="ET229" s="73"/>
      <c r="EU229" s="73"/>
    </row>
    <row r="230" spans="1:151" x14ac:dyDescent="0.25">
      <c r="A230" s="17"/>
      <c r="B230" s="17"/>
      <c r="C230" s="78"/>
      <c r="D230" s="79"/>
      <c r="E230" s="17"/>
      <c r="F230" s="17"/>
      <c r="G230" s="17"/>
      <c r="H230" s="17"/>
      <c r="I230" s="17"/>
      <c r="J230" s="78"/>
      <c r="K230" s="78"/>
      <c r="L230" s="78"/>
      <c r="M230" s="78"/>
      <c r="N230" s="17"/>
      <c r="O230" s="78"/>
      <c r="P230" s="78"/>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8"/>
      <c r="AP230" s="17"/>
      <c r="AQ230" s="17"/>
      <c r="AR230" s="17"/>
      <c r="AS230" s="17"/>
      <c r="AT230" s="18"/>
      <c r="AU230" s="17"/>
      <c r="AV230" s="17"/>
      <c r="AW230" s="17"/>
      <c r="AX230" s="17"/>
      <c r="AY230" s="17"/>
      <c r="AZ230" s="18"/>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80"/>
      <c r="CC230" s="80"/>
      <c r="CD230" s="80"/>
      <c r="CE230" s="81"/>
      <c r="CF230" s="81"/>
      <c r="CG230" s="17"/>
      <c r="CH230" s="73"/>
      <c r="CI230" s="73"/>
      <c r="CJ230" s="73"/>
      <c r="CK230" s="73"/>
      <c r="CL230" s="73"/>
      <c r="CM230" s="73"/>
      <c r="CN230" s="73"/>
      <c r="CO230" s="74"/>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5"/>
      <c r="EN230" s="75"/>
      <c r="EO230" s="75"/>
      <c r="EP230" s="75"/>
      <c r="EQ230" s="73"/>
      <c r="ER230" s="73"/>
      <c r="ES230" s="73"/>
      <c r="ET230" s="73"/>
      <c r="EU230" s="73"/>
    </row>
    <row r="231" spans="1:151" x14ac:dyDescent="0.25">
      <c r="A231" s="17"/>
      <c r="B231" s="17"/>
      <c r="C231" s="78"/>
      <c r="D231" s="79"/>
      <c r="E231" s="17"/>
      <c r="F231" s="17"/>
      <c r="G231" s="17"/>
      <c r="H231" s="17"/>
      <c r="I231" s="17"/>
      <c r="J231" s="78"/>
      <c r="K231" s="78"/>
      <c r="L231" s="78"/>
      <c r="M231" s="78"/>
      <c r="N231" s="17"/>
      <c r="O231" s="78"/>
      <c r="P231" s="78"/>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8"/>
      <c r="AP231" s="17"/>
      <c r="AQ231" s="17"/>
      <c r="AR231" s="17"/>
      <c r="AS231" s="17"/>
      <c r="AT231" s="18"/>
      <c r="AU231" s="17"/>
      <c r="AV231" s="17"/>
      <c r="AW231" s="17"/>
      <c r="AX231" s="17"/>
      <c r="AY231" s="17"/>
      <c r="AZ231" s="18"/>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80"/>
      <c r="CC231" s="80"/>
      <c r="CD231" s="80"/>
      <c r="CE231" s="81"/>
      <c r="CF231" s="81"/>
      <c r="CG231" s="17"/>
      <c r="CH231" s="73"/>
      <c r="CI231" s="73"/>
      <c r="CJ231" s="73"/>
      <c r="CK231" s="73"/>
      <c r="CL231" s="73"/>
      <c r="CM231" s="73"/>
      <c r="CN231" s="73"/>
      <c r="CO231" s="74"/>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5"/>
      <c r="EN231" s="75"/>
      <c r="EO231" s="75"/>
      <c r="EP231" s="75"/>
      <c r="EQ231" s="73"/>
      <c r="ER231" s="73"/>
      <c r="ES231" s="73"/>
      <c r="ET231" s="73"/>
      <c r="EU231" s="73"/>
    </row>
    <row r="232" spans="1:151" x14ac:dyDescent="0.25">
      <c r="A232" s="17"/>
      <c r="B232" s="17"/>
      <c r="C232" s="78"/>
      <c r="D232" s="79"/>
      <c r="E232" s="17"/>
      <c r="F232" s="17"/>
      <c r="G232" s="17"/>
      <c r="H232" s="17"/>
      <c r="I232" s="17"/>
      <c r="J232" s="78"/>
      <c r="K232" s="78"/>
      <c r="L232" s="78"/>
      <c r="M232" s="78"/>
      <c r="N232" s="17"/>
      <c r="O232" s="78"/>
      <c r="P232" s="78"/>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8"/>
      <c r="AP232" s="17"/>
      <c r="AQ232" s="17"/>
      <c r="AR232" s="17"/>
      <c r="AS232" s="17"/>
      <c r="AT232" s="18"/>
      <c r="AU232" s="17"/>
      <c r="AV232" s="17"/>
      <c r="AW232" s="17"/>
      <c r="AX232" s="17"/>
      <c r="AY232" s="17"/>
      <c r="AZ232" s="18"/>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80"/>
      <c r="CC232" s="80"/>
      <c r="CD232" s="80"/>
      <c r="CE232" s="81"/>
      <c r="CF232" s="81"/>
      <c r="CG232" s="17"/>
      <c r="CH232" s="73"/>
      <c r="CI232" s="73"/>
      <c r="CJ232" s="73"/>
      <c r="CK232" s="73"/>
      <c r="CL232" s="73"/>
      <c r="CM232" s="73"/>
      <c r="CN232" s="73"/>
      <c r="CO232" s="74"/>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5"/>
      <c r="EN232" s="75"/>
      <c r="EO232" s="75"/>
      <c r="EP232" s="75"/>
      <c r="EQ232" s="73"/>
      <c r="ER232" s="73"/>
      <c r="ES232" s="73"/>
      <c r="ET232" s="73"/>
      <c r="EU232" s="73"/>
    </row>
    <row r="233" spans="1:151" x14ac:dyDescent="0.25">
      <c r="A233" s="17"/>
      <c r="B233" s="17"/>
      <c r="C233" s="78"/>
      <c r="D233" s="79"/>
      <c r="E233" s="17"/>
      <c r="F233" s="17"/>
      <c r="G233" s="17"/>
      <c r="H233" s="17"/>
      <c r="I233" s="17"/>
      <c r="J233" s="78"/>
      <c r="K233" s="78"/>
      <c r="L233" s="78"/>
      <c r="M233" s="78"/>
      <c r="N233" s="17"/>
      <c r="O233" s="78"/>
      <c r="P233" s="78"/>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8"/>
      <c r="AP233" s="17"/>
      <c r="AQ233" s="17"/>
      <c r="AR233" s="17"/>
      <c r="AS233" s="17"/>
      <c r="AT233" s="18"/>
      <c r="AU233" s="17"/>
      <c r="AV233" s="17"/>
      <c r="AW233" s="17"/>
      <c r="AX233" s="17"/>
      <c r="AY233" s="17"/>
      <c r="AZ233" s="18"/>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80"/>
      <c r="CC233" s="80"/>
      <c r="CD233" s="80"/>
      <c r="CE233" s="81"/>
      <c r="CF233" s="81"/>
      <c r="CG233" s="17"/>
      <c r="CH233" s="73"/>
      <c r="CI233" s="73"/>
      <c r="CJ233" s="73"/>
      <c r="CK233" s="73"/>
      <c r="CL233" s="73"/>
      <c r="CM233" s="73"/>
      <c r="CN233" s="73"/>
      <c r="CO233" s="74"/>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5"/>
      <c r="EN233" s="75"/>
      <c r="EO233" s="75"/>
      <c r="EP233" s="75"/>
      <c r="EQ233" s="73"/>
      <c r="ER233" s="73"/>
      <c r="ES233" s="73"/>
      <c r="ET233" s="73"/>
      <c r="EU233" s="73"/>
    </row>
    <row r="234" spans="1:151" x14ac:dyDescent="0.25">
      <c r="A234" s="17"/>
      <c r="B234" s="17"/>
      <c r="C234" s="78"/>
      <c r="D234" s="79"/>
      <c r="E234" s="17"/>
      <c r="F234" s="17"/>
      <c r="G234" s="17"/>
      <c r="H234" s="17"/>
      <c r="I234" s="17"/>
      <c r="J234" s="78"/>
      <c r="K234" s="78"/>
      <c r="L234" s="78"/>
      <c r="M234" s="78"/>
      <c r="N234" s="17"/>
      <c r="O234" s="78"/>
      <c r="P234" s="78"/>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8"/>
      <c r="AP234" s="17"/>
      <c r="AQ234" s="17"/>
      <c r="AR234" s="17"/>
      <c r="AS234" s="17"/>
      <c r="AT234" s="18"/>
      <c r="AU234" s="17"/>
      <c r="AV234" s="17"/>
      <c r="AW234" s="17"/>
      <c r="AX234" s="17"/>
      <c r="AY234" s="17"/>
      <c r="AZ234" s="18"/>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80"/>
      <c r="CC234" s="80"/>
      <c r="CD234" s="80"/>
      <c r="CE234" s="81"/>
      <c r="CF234" s="81"/>
      <c r="CG234" s="17"/>
      <c r="CH234" s="73"/>
      <c r="CI234" s="73"/>
      <c r="CJ234" s="73"/>
      <c r="CK234" s="73"/>
      <c r="CL234" s="73"/>
      <c r="CM234" s="73"/>
      <c r="CN234" s="73"/>
      <c r="CO234" s="74"/>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5"/>
      <c r="EN234" s="75"/>
      <c r="EO234" s="75"/>
      <c r="EP234" s="75"/>
      <c r="EQ234" s="73"/>
      <c r="ER234" s="73"/>
      <c r="ES234" s="73"/>
      <c r="ET234" s="73"/>
      <c r="EU234" s="73"/>
    </row>
    <row r="235" spans="1:151" x14ac:dyDescent="0.25">
      <c r="A235" s="17"/>
      <c r="B235" s="17"/>
      <c r="C235" s="78"/>
      <c r="D235" s="79"/>
      <c r="E235" s="17"/>
      <c r="F235" s="17"/>
      <c r="G235" s="17"/>
      <c r="H235" s="17"/>
      <c r="I235" s="17"/>
      <c r="J235" s="78"/>
      <c r="K235" s="78"/>
      <c r="L235" s="78"/>
      <c r="M235" s="78"/>
      <c r="N235" s="17"/>
      <c r="O235" s="78"/>
      <c r="P235" s="78"/>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8"/>
      <c r="AP235" s="17"/>
      <c r="AQ235" s="17"/>
      <c r="AR235" s="17"/>
      <c r="AS235" s="17"/>
      <c r="AT235" s="18"/>
      <c r="AU235" s="17"/>
      <c r="AV235" s="17"/>
      <c r="AW235" s="17"/>
      <c r="AX235" s="17"/>
      <c r="AY235" s="17"/>
      <c r="AZ235" s="18"/>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80"/>
      <c r="CC235" s="80"/>
      <c r="CD235" s="80"/>
      <c r="CE235" s="81"/>
      <c r="CF235" s="81"/>
      <c r="CG235" s="17"/>
      <c r="CH235" s="73"/>
      <c r="CI235" s="73"/>
      <c r="CJ235" s="73"/>
      <c r="CK235" s="73"/>
      <c r="CL235" s="73"/>
      <c r="CM235" s="73"/>
      <c r="CN235" s="73"/>
      <c r="CO235" s="74"/>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5"/>
      <c r="EN235" s="75"/>
      <c r="EO235" s="75"/>
      <c r="EP235" s="75"/>
      <c r="EQ235" s="73"/>
      <c r="ER235" s="73"/>
      <c r="ES235" s="73"/>
      <c r="ET235" s="73"/>
      <c r="EU235" s="73"/>
    </row>
    <row r="236" spans="1:151" x14ac:dyDescent="0.25">
      <c r="A236" s="17"/>
      <c r="B236" s="17"/>
      <c r="C236" s="78"/>
      <c r="D236" s="79"/>
      <c r="E236" s="17"/>
      <c r="F236" s="17"/>
      <c r="G236" s="17"/>
      <c r="H236" s="17"/>
      <c r="I236" s="17"/>
      <c r="J236" s="78"/>
      <c r="K236" s="78"/>
      <c r="L236" s="78"/>
      <c r="M236" s="78"/>
      <c r="N236" s="17"/>
      <c r="O236" s="78"/>
      <c r="P236" s="78"/>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8"/>
      <c r="AP236" s="17"/>
      <c r="AQ236" s="17"/>
      <c r="AR236" s="17"/>
      <c r="AS236" s="17"/>
      <c r="AT236" s="18"/>
      <c r="AU236" s="17"/>
      <c r="AV236" s="17"/>
      <c r="AW236" s="17"/>
      <c r="AX236" s="17"/>
      <c r="AY236" s="17"/>
      <c r="AZ236" s="18"/>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80"/>
      <c r="CC236" s="80"/>
      <c r="CD236" s="80"/>
      <c r="CE236" s="81"/>
      <c r="CF236" s="81"/>
      <c r="CG236" s="17"/>
      <c r="CH236" s="73"/>
      <c r="CI236" s="73"/>
      <c r="CJ236" s="73"/>
      <c r="CK236" s="73"/>
      <c r="CL236" s="73"/>
      <c r="CM236" s="73"/>
      <c r="CN236" s="73"/>
      <c r="CO236" s="74"/>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5"/>
      <c r="EN236" s="75"/>
      <c r="EO236" s="75"/>
      <c r="EP236" s="75"/>
      <c r="EQ236" s="73"/>
      <c r="ER236" s="73"/>
      <c r="ES236" s="73"/>
      <c r="ET236" s="73"/>
      <c r="EU236" s="73"/>
    </row>
    <row r="237" spans="1:151" x14ac:dyDescent="0.25">
      <c r="A237" s="17"/>
      <c r="B237" s="17"/>
      <c r="C237" s="78"/>
      <c r="D237" s="79"/>
      <c r="E237" s="17"/>
      <c r="F237" s="17"/>
      <c r="G237" s="17"/>
      <c r="H237" s="17"/>
      <c r="I237" s="17"/>
      <c r="J237" s="78"/>
      <c r="K237" s="78"/>
      <c r="L237" s="78"/>
      <c r="M237" s="78"/>
      <c r="N237" s="17"/>
      <c r="O237" s="78"/>
      <c r="P237" s="78"/>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8"/>
      <c r="AP237" s="17"/>
      <c r="AQ237" s="17"/>
      <c r="AR237" s="17"/>
      <c r="AS237" s="17"/>
      <c r="AT237" s="18"/>
      <c r="AU237" s="17"/>
      <c r="AV237" s="17"/>
      <c r="AW237" s="17"/>
      <c r="AX237" s="17"/>
      <c r="AY237" s="17"/>
      <c r="AZ237" s="18"/>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80"/>
      <c r="CC237" s="80"/>
      <c r="CD237" s="80"/>
      <c r="CE237" s="81"/>
      <c r="CF237" s="81"/>
      <c r="CG237" s="17"/>
      <c r="CH237" s="73"/>
      <c r="CI237" s="73"/>
      <c r="CJ237" s="73"/>
      <c r="CK237" s="73"/>
      <c r="CL237" s="73"/>
      <c r="CM237" s="73"/>
      <c r="CN237" s="73"/>
      <c r="CO237" s="74"/>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5"/>
      <c r="EN237" s="75"/>
      <c r="EO237" s="75"/>
      <c r="EP237" s="75"/>
      <c r="EQ237" s="73"/>
      <c r="ER237" s="73"/>
      <c r="ES237" s="73"/>
      <c r="ET237" s="73"/>
      <c r="EU237" s="73"/>
    </row>
    <row r="238" spans="1:151" x14ac:dyDescent="0.25">
      <c r="A238" s="17"/>
      <c r="B238" s="17"/>
      <c r="C238" s="78"/>
      <c r="D238" s="79"/>
      <c r="E238" s="17"/>
      <c r="F238" s="17"/>
      <c r="G238" s="17"/>
      <c r="H238" s="17"/>
      <c r="I238" s="17"/>
      <c r="J238" s="78"/>
      <c r="K238" s="78"/>
      <c r="L238" s="78"/>
      <c r="M238" s="78"/>
      <c r="N238" s="17"/>
      <c r="O238" s="78"/>
      <c r="P238" s="78"/>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8"/>
      <c r="AP238" s="17"/>
      <c r="AQ238" s="17"/>
      <c r="AR238" s="17"/>
      <c r="AS238" s="17"/>
      <c r="AT238" s="18"/>
      <c r="AU238" s="17"/>
      <c r="AV238" s="17"/>
      <c r="AW238" s="17"/>
      <c r="AX238" s="17"/>
      <c r="AY238" s="17"/>
      <c r="AZ238" s="18"/>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80"/>
      <c r="CC238" s="80"/>
      <c r="CD238" s="80"/>
      <c r="CE238" s="81"/>
      <c r="CF238" s="81"/>
      <c r="CG238" s="17"/>
      <c r="CH238" s="73"/>
      <c r="CI238" s="73"/>
      <c r="CJ238" s="73"/>
      <c r="CK238" s="73"/>
      <c r="CL238" s="73"/>
      <c r="CM238" s="73"/>
      <c r="CN238" s="73"/>
      <c r="CO238" s="74"/>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5"/>
      <c r="EN238" s="75"/>
      <c r="EO238" s="75"/>
      <c r="EP238" s="75"/>
      <c r="EQ238" s="73"/>
      <c r="ER238" s="73"/>
      <c r="ES238" s="73"/>
      <c r="ET238" s="73"/>
      <c r="EU238" s="73"/>
    </row>
    <row r="239" spans="1:151" x14ac:dyDescent="0.25">
      <c r="A239" s="17"/>
      <c r="B239" s="17"/>
      <c r="C239" s="78"/>
      <c r="D239" s="79"/>
      <c r="E239" s="17"/>
      <c r="F239" s="17"/>
      <c r="G239" s="17"/>
      <c r="H239" s="17"/>
      <c r="I239" s="17"/>
      <c r="J239" s="78"/>
      <c r="K239" s="78"/>
      <c r="L239" s="78"/>
      <c r="M239" s="78"/>
      <c r="N239" s="17"/>
      <c r="O239" s="78"/>
      <c r="P239" s="78"/>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8"/>
      <c r="AP239" s="17"/>
      <c r="AQ239" s="17"/>
      <c r="AR239" s="17"/>
      <c r="AS239" s="17"/>
      <c r="AT239" s="18"/>
      <c r="AU239" s="17"/>
      <c r="AV239" s="17"/>
      <c r="AW239" s="17"/>
      <c r="AX239" s="17"/>
      <c r="AY239" s="17"/>
      <c r="AZ239" s="18"/>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80"/>
      <c r="CC239" s="80"/>
      <c r="CD239" s="80"/>
      <c r="CE239" s="81"/>
      <c r="CF239" s="81"/>
      <c r="CG239" s="17"/>
      <c r="CH239" s="73"/>
      <c r="CI239" s="73"/>
      <c r="CJ239" s="73"/>
      <c r="CK239" s="73"/>
      <c r="CL239" s="73"/>
      <c r="CM239" s="73"/>
      <c r="CN239" s="73"/>
      <c r="CO239" s="74"/>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5"/>
      <c r="EN239" s="75"/>
      <c r="EO239" s="75"/>
      <c r="EP239" s="75"/>
      <c r="EQ239" s="73"/>
      <c r="ER239" s="73"/>
      <c r="ES239" s="73"/>
      <c r="ET239" s="73"/>
      <c r="EU239" s="73"/>
    </row>
    <row r="240" spans="1:151" x14ac:dyDescent="0.25">
      <c r="A240" s="17"/>
      <c r="B240" s="17"/>
      <c r="C240" s="78"/>
      <c r="D240" s="79"/>
      <c r="E240" s="17"/>
      <c r="F240" s="17"/>
      <c r="G240" s="17"/>
      <c r="H240" s="17"/>
      <c r="I240" s="17"/>
      <c r="J240" s="78"/>
      <c r="K240" s="78"/>
      <c r="L240" s="78"/>
      <c r="M240" s="78"/>
      <c r="N240" s="17"/>
      <c r="O240" s="78"/>
      <c r="P240" s="78"/>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8"/>
      <c r="AP240" s="17"/>
      <c r="AQ240" s="17"/>
      <c r="AR240" s="17"/>
      <c r="AS240" s="17"/>
      <c r="AT240" s="18"/>
      <c r="AU240" s="17"/>
      <c r="AV240" s="17"/>
      <c r="AW240" s="17"/>
      <c r="AX240" s="17"/>
      <c r="AY240" s="17"/>
      <c r="AZ240" s="18"/>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80"/>
      <c r="CC240" s="80"/>
      <c r="CD240" s="80"/>
      <c r="CE240" s="81"/>
      <c r="CF240" s="81"/>
      <c r="CG240" s="17"/>
      <c r="CH240" s="73"/>
      <c r="CI240" s="73"/>
      <c r="CJ240" s="73"/>
      <c r="CK240" s="73"/>
      <c r="CL240" s="73"/>
      <c r="CM240" s="73"/>
      <c r="CN240" s="73"/>
      <c r="CO240" s="74"/>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5"/>
      <c r="EN240" s="75"/>
      <c r="EO240" s="75"/>
      <c r="EP240" s="75"/>
      <c r="EQ240" s="73"/>
      <c r="ER240" s="73"/>
      <c r="ES240" s="73"/>
      <c r="ET240" s="73"/>
      <c r="EU240" s="73"/>
    </row>
    <row r="241" spans="1:151" x14ac:dyDescent="0.25">
      <c r="A241" s="17"/>
      <c r="B241" s="17"/>
      <c r="C241" s="78"/>
      <c r="D241" s="79"/>
      <c r="E241" s="17"/>
      <c r="F241" s="17"/>
      <c r="G241" s="17"/>
      <c r="H241" s="17"/>
      <c r="I241" s="17"/>
      <c r="J241" s="78"/>
      <c r="K241" s="78"/>
      <c r="L241" s="78"/>
      <c r="M241" s="78"/>
      <c r="N241" s="17"/>
      <c r="O241" s="78"/>
      <c r="P241" s="78"/>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8"/>
      <c r="AP241" s="17"/>
      <c r="AQ241" s="17"/>
      <c r="AR241" s="17"/>
      <c r="AS241" s="17"/>
      <c r="AT241" s="18"/>
      <c r="AU241" s="17"/>
      <c r="AV241" s="17"/>
      <c r="AW241" s="17"/>
      <c r="AX241" s="17"/>
      <c r="AY241" s="17"/>
      <c r="AZ241" s="18"/>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80"/>
      <c r="CC241" s="80"/>
      <c r="CD241" s="80"/>
      <c r="CE241" s="81"/>
      <c r="CF241" s="81"/>
      <c r="CG241" s="17"/>
      <c r="CH241" s="73"/>
      <c r="CI241" s="73"/>
      <c r="CJ241" s="73"/>
      <c r="CK241" s="73"/>
      <c r="CL241" s="73"/>
      <c r="CM241" s="73"/>
      <c r="CN241" s="73"/>
      <c r="CO241" s="74"/>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5"/>
      <c r="EN241" s="75"/>
      <c r="EO241" s="75"/>
      <c r="EP241" s="75"/>
      <c r="EQ241" s="73"/>
      <c r="ER241" s="73"/>
      <c r="ES241" s="73"/>
      <c r="ET241" s="73"/>
      <c r="EU241" s="73"/>
    </row>
    <row r="242" spans="1:151" x14ac:dyDescent="0.25">
      <c r="A242" s="17"/>
      <c r="B242" s="17"/>
      <c r="C242" s="78"/>
      <c r="D242" s="79"/>
      <c r="E242" s="17"/>
      <c r="F242" s="17"/>
      <c r="G242" s="17"/>
      <c r="H242" s="17"/>
      <c r="I242" s="17"/>
      <c r="J242" s="78"/>
      <c r="K242" s="78"/>
      <c r="L242" s="78"/>
      <c r="M242" s="78"/>
      <c r="N242" s="17"/>
      <c r="O242" s="78"/>
      <c r="P242" s="78"/>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8"/>
      <c r="AP242" s="17"/>
      <c r="AQ242" s="17"/>
      <c r="AR242" s="17"/>
      <c r="AS242" s="17"/>
      <c r="AT242" s="18"/>
      <c r="AU242" s="17"/>
      <c r="AV242" s="17"/>
      <c r="AW242" s="17"/>
      <c r="AX242" s="17"/>
      <c r="AY242" s="17"/>
      <c r="AZ242" s="18"/>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80"/>
      <c r="CC242" s="80"/>
      <c r="CD242" s="80"/>
      <c r="CE242" s="81"/>
      <c r="CF242" s="81"/>
      <c r="CG242" s="17"/>
      <c r="CH242" s="73"/>
      <c r="CI242" s="73"/>
      <c r="CJ242" s="73"/>
      <c r="CK242" s="73"/>
      <c r="CL242" s="73"/>
      <c r="CM242" s="73"/>
      <c r="CN242" s="73"/>
      <c r="CO242" s="74"/>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5"/>
      <c r="EN242" s="75"/>
      <c r="EO242" s="75"/>
      <c r="EP242" s="75"/>
      <c r="EQ242" s="73"/>
      <c r="ER242" s="73"/>
      <c r="ES242" s="73"/>
      <c r="ET242" s="73"/>
      <c r="EU242" s="73"/>
    </row>
    <row r="243" spans="1:151" x14ac:dyDescent="0.25">
      <c r="A243" s="17"/>
      <c r="B243" s="17"/>
      <c r="C243" s="78"/>
      <c r="D243" s="79"/>
      <c r="E243" s="17"/>
      <c r="F243" s="17"/>
      <c r="G243" s="17"/>
      <c r="H243" s="17"/>
      <c r="I243" s="17"/>
      <c r="J243" s="78"/>
      <c r="K243" s="78"/>
      <c r="L243" s="78"/>
      <c r="M243" s="78"/>
      <c r="N243" s="17"/>
      <c r="O243" s="78"/>
      <c r="P243" s="78"/>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8"/>
      <c r="AP243" s="17"/>
      <c r="AQ243" s="17"/>
      <c r="AR243" s="17"/>
      <c r="AS243" s="17"/>
      <c r="AT243" s="18"/>
      <c r="AU243" s="17"/>
      <c r="AV243" s="17"/>
      <c r="AW243" s="17"/>
      <c r="AX243" s="17"/>
      <c r="AY243" s="17"/>
      <c r="AZ243" s="18"/>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80"/>
      <c r="CC243" s="80"/>
      <c r="CD243" s="80"/>
      <c r="CE243" s="81"/>
      <c r="CF243" s="81"/>
      <c r="CG243" s="17"/>
      <c r="CH243" s="73"/>
      <c r="CI243" s="73"/>
      <c r="CJ243" s="73"/>
      <c r="CK243" s="73"/>
      <c r="CL243" s="73"/>
      <c r="CM243" s="73"/>
      <c r="CN243" s="73"/>
      <c r="CO243" s="74"/>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5"/>
      <c r="EN243" s="75"/>
      <c r="EO243" s="75"/>
      <c r="EP243" s="75"/>
      <c r="EQ243" s="73"/>
      <c r="ER243" s="73"/>
      <c r="ES243" s="73"/>
      <c r="ET243" s="73"/>
      <c r="EU243" s="73"/>
    </row>
    <row r="244" spans="1:151" x14ac:dyDescent="0.25">
      <c r="A244" s="17"/>
      <c r="B244" s="17"/>
      <c r="C244" s="78"/>
      <c r="D244" s="79"/>
      <c r="E244" s="17"/>
      <c r="F244" s="17"/>
      <c r="G244" s="17"/>
      <c r="H244" s="17"/>
      <c r="I244" s="17"/>
      <c r="J244" s="78"/>
      <c r="K244" s="78"/>
      <c r="L244" s="78"/>
      <c r="M244" s="78"/>
      <c r="N244" s="17"/>
      <c r="O244" s="78"/>
      <c r="P244" s="78"/>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8"/>
      <c r="AP244" s="17"/>
      <c r="AQ244" s="17"/>
      <c r="AR244" s="17"/>
      <c r="AS244" s="17"/>
      <c r="AT244" s="18"/>
      <c r="AU244" s="17"/>
      <c r="AV244" s="17"/>
      <c r="AW244" s="17"/>
      <c r="AX244" s="17"/>
      <c r="AY244" s="17"/>
      <c r="AZ244" s="18"/>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80"/>
      <c r="CC244" s="80"/>
      <c r="CD244" s="80"/>
      <c r="CE244" s="81"/>
      <c r="CF244" s="81"/>
      <c r="CG244" s="17"/>
      <c r="CH244" s="73"/>
      <c r="CI244" s="73"/>
      <c r="CJ244" s="73"/>
      <c r="CK244" s="73"/>
      <c r="CL244" s="73"/>
      <c r="CM244" s="73"/>
      <c r="CN244" s="73"/>
      <c r="CO244" s="74"/>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5"/>
      <c r="EN244" s="75"/>
      <c r="EO244" s="75"/>
      <c r="EP244" s="75"/>
      <c r="EQ244" s="73"/>
      <c r="ER244" s="73"/>
      <c r="ES244" s="73"/>
      <c r="ET244" s="73"/>
      <c r="EU244" s="73"/>
    </row>
    <row r="245" spans="1:151" x14ac:dyDescent="0.25">
      <c r="A245" s="17"/>
      <c r="B245" s="17"/>
      <c r="C245" s="78"/>
      <c r="D245" s="79"/>
      <c r="E245" s="17"/>
      <c r="F245" s="17"/>
      <c r="G245" s="17"/>
      <c r="H245" s="17"/>
      <c r="I245" s="17"/>
      <c r="J245" s="78"/>
      <c r="K245" s="78"/>
      <c r="L245" s="78"/>
      <c r="M245" s="78"/>
      <c r="N245" s="17"/>
      <c r="O245" s="78"/>
      <c r="P245" s="78"/>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8"/>
      <c r="AP245" s="17"/>
      <c r="AQ245" s="17"/>
      <c r="AR245" s="17"/>
      <c r="AS245" s="17"/>
      <c r="AT245" s="18"/>
      <c r="AU245" s="17"/>
      <c r="AV245" s="17"/>
      <c r="AW245" s="17"/>
      <c r="AX245" s="17"/>
      <c r="AY245" s="17"/>
      <c r="AZ245" s="18"/>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80"/>
      <c r="CC245" s="80"/>
      <c r="CD245" s="80"/>
      <c r="CE245" s="81"/>
      <c r="CF245" s="81"/>
      <c r="CG245" s="17"/>
      <c r="CH245" s="73"/>
      <c r="CI245" s="73"/>
      <c r="CJ245" s="73"/>
      <c r="CK245" s="73"/>
      <c r="CL245" s="73"/>
      <c r="CM245" s="73"/>
      <c r="CN245" s="73"/>
      <c r="CO245" s="74"/>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5"/>
      <c r="EN245" s="75"/>
      <c r="EO245" s="75"/>
      <c r="EP245" s="75"/>
      <c r="EQ245" s="73"/>
      <c r="ER245" s="73"/>
      <c r="ES245" s="73"/>
      <c r="ET245" s="73"/>
      <c r="EU245" s="73"/>
    </row>
    <row r="246" spans="1:151" x14ac:dyDescent="0.25">
      <c r="A246" s="17"/>
      <c r="B246" s="17"/>
      <c r="C246" s="78"/>
      <c r="D246" s="79"/>
      <c r="E246" s="17"/>
      <c r="F246" s="17"/>
      <c r="G246" s="17"/>
      <c r="H246" s="17"/>
      <c r="I246" s="17"/>
      <c r="J246" s="78"/>
      <c r="K246" s="78"/>
      <c r="L246" s="78"/>
      <c r="M246" s="78"/>
      <c r="N246" s="17"/>
      <c r="O246" s="78"/>
      <c r="P246" s="78"/>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8"/>
      <c r="AP246" s="17"/>
      <c r="AQ246" s="17"/>
      <c r="AR246" s="17"/>
      <c r="AS246" s="17"/>
      <c r="AT246" s="18"/>
      <c r="AU246" s="17"/>
      <c r="AV246" s="17"/>
      <c r="AW246" s="17"/>
      <c r="AX246" s="17"/>
      <c r="AY246" s="17"/>
      <c r="AZ246" s="18"/>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80"/>
      <c r="CC246" s="80"/>
      <c r="CD246" s="80"/>
      <c r="CE246" s="81"/>
      <c r="CF246" s="81"/>
      <c r="CG246" s="17"/>
      <c r="CH246" s="73"/>
      <c r="CI246" s="73"/>
      <c r="CJ246" s="73"/>
      <c r="CK246" s="73"/>
      <c r="CL246" s="73"/>
      <c r="CM246" s="73"/>
      <c r="CN246" s="73"/>
      <c r="CO246" s="74"/>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5"/>
      <c r="EN246" s="75"/>
      <c r="EO246" s="75"/>
      <c r="EP246" s="75"/>
      <c r="EQ246" s="73"/>
      <c r="ER246" s="73"/>
      <c r="ES246" s="73"/>
      <c r="ET246" s="73"/>
      <c r="EU246" s="73"/>
    </row>
    <row r="247" spans="1:151" x14ac:dyDescent="0.25">
      <c r="A247" s="17"/>
      <c r="B247" s="17"/>
      <c r="C247" s="78"/>
      <c r="D247" s="79"/>
      <c r="E247" s="17"/>
      <c r="F247" s="17"/>
      <c r="G247" s="17"/>
      <c r="H247" s="17"/>
      <c r="I247" s="17"/>
      <c r="J247" s="78"/>
      <c r="K247" s="78"/>
      <c r="L247" s="78"/>
      <c r="M247" s="78"/>
      <c r="N247" s="17"/>
      <c r="O247" s="78"/>
      <c r="P247" s="78"/>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8"/>
      <c r="AP247" s="17"/>
      <c r="AQ247" s="17"/>
      <c r="AR247" s="17"/>
      <c r="AS247" s="17"/>
      <c r="AT247" s="18"/>
      <c r="AU247" s="17"/>
      <c r="AV247" s="17"/>
      <c r="AW247" s="17"/>
      <c r="AX247" s="17"/>
      <c r="AY247" s="17"/>
      <c r="AZ247" s="18"/>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80"/>
      <c r="CC247" s="80"/>
      <c r="CD247" s="80"/>
      <c r="CE247" s="81"/>
      <c r="CF247" s="81"/>
      <c r="CG247" s="17"/>
      <c r="CH247" s="73"/>
      <c r="CI247" s="73"/>
      <c r="CJ247" s="73"/>
      <c r="CK247" s="73"/>
      <c r="CL247" s="73"/>
      <c r="CM247" s="73"/>
      <c r="CN247" s="73"/>
      <c r="CO247" s="74"/>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5"/>
      <c r="EN247" s="75"/>
      <c r="EO247" s="75"/>
      <c r="EP247" s="75"/>
      <c r="EQ247" s="73"/>
      <c r="ER247" s="73"/>
      <c r="ES247" s="73"/>
      <c r="ET247" s="73"/>
      <c r="EU247" s="73"/>
    </row>
    <row r="248" spans="1:151" x14ac:dyDescent="0.25">
      <c r="A248" s="17"/>
      <c r="B248" s="17"/>
      <c r="C248" s="78"/>
      <c r="D248" s="79"/>
      <c r="E248" s="17"/>
      <c r="F248" s="17"/>
      <c r="G248" s="17"/>
      <c r="H248" s="17"/>
      <c r="I248" s="17"/>
      <c r="J248" s="78"/>
      <c r="K248" s="78"/>
      <c r="L248" s="78"/>
      <c r="M248" s="78"/>
      <c r="N248" s="17"/>
      <c r="O248" s="78"/>
      <c r="P248" s="78"/>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8"/>
      <c r="AP248" s="17"/>
      <c r="AQ248" s="17"/>
      <c r="AR248" s="17"/>
      <c r="AS248" s="17"/>
      <c r="AT248" s="18"/>
      <c r="AU248" s="17"/>
      <c r="AV248" s="17"/>
      <c r="AW248" s="17"/>
      <c r="AX248" s="17"/>
      <c r="AY248" s="17"/>
      <c r="AZ248" s="18"/>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80"/>
      <c r="CC248" s="80"/>
      <c r="CD248" s="80"/>
      <c r="CE248" s="81"/>
      <c r="CF248" s="81"/>
      <c r="CG248" s="17"/>
      <c r="CH248" s="73"/>
      <c r="CI248" s="73"/>
      <c r="CJ248" s="73"/>
      <c r="CK248" s="73"/>
      <c r="CL248" s="73"/>
      <c r="CM248" s="73"/>
      <c r="CN248" s="73"/>
      <c r="CO248" s="74"/>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5"/>
      <c r="EN248" s="75"/>
      <c r="EO248" s="75"/>
      <c r="EP248" s="75"/>
      <c r="EQ248" s="73"/>
      <c r="ER248" s="73"/>
      <c r="ES248" s="73"/>
      <c r="ET248" s="73"/>
      <c r="EU248" s="73"/>
    </row>
    <row r="249" spans="1:151" x14ac:dyDescent="0.25">
      <c r="A249" s="17"/>
      <c r="B249" s="17"/>
      <c r="C249" s="78"/>
      <c r="D249" s="79"/>
      <c r="E249" s="17"/>
      <c r="F249" s="17"/>
      <c r="G249" s="17"/>
      <c r="H249" s="17"/>
      <c r="I249" s="17"/>
      <c r="J249" s="78"/>
      <c r="K249" s="78"/>
      <c r="L249" s="78"/>
      <c r="M249" s="78"/>
      <c r="N249" s="17"/>
      <c r="O249" s="78"/>
      <c r="P249" s="78"/>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8"/>
      <c r="AP249" s="17"/>
      <c r="AQ249" s="17"/>
      <c r="AR249" s="17"/>
      <c r="AS249" s="17"/>
      <c r="AT249" s="18"/>
      <c r="AU249" s="17"/>
      <c r="AV249" s="17"/>
      <c r="AW249" s="17"/>
      <c r="AX249" s="17"/>
      <c r="AY249" s="17"/>
      <c r="AZ249" s="18"/>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80"/>
      <c r="CC249" s="80"/>
      <c r="CD249" s="80"/>
      <c r="CE249" s="81"/>
      <c r="CF249" s="81"/>
      <c r="CG249" s="17"/>
      <c r="CH249" s="73"/>
      <c r="CI249" s="73"/>
      <c r="CJ249" s="73"/>
      <c r="CK249" s="73"/>
      <c r="CL249" s="73"/>
      <c r="CM249" s="73"/>
      <c r="CN249" s="73"/>
      <c r="CO249" s="74"/>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5"/>
      <c r="EN249" s="75"/>
      <c r="EO249" s="75"/>
      <c r="EP249" s="75"/>
      <c r="EQ249" s="73"/>
      <c r="ER249" s="73"/>
      <c r="ES249" s="73"/>
      <c r="ET249" s="73"/>
      <c r="EU249" s="73"/>
    </row>
    <row r="250" spans="1:151" x14ac:dyDescent="0.25">
      <c r="A250" s="17"/>
      <c r="B250" s="17"/>
      <c r="C250" s="78"/>
      <c r="D250" s="79"/>
      <c r="E250" s="17"/>
      <c r="F250" s="17"/>
      <c r="G250" s="17"/>
      <c r="H250" s="17"/>
      <c r="I250" s="17"/>
      <c r="J250" s="78"/>
      <c r="K250" s="78"/>
      <c r="L250" s="78"/>
      <c r="M250" s="78"/>
      <c r="N250" s="17"/>
      <c r="O250" s="78"/>
      <c r="P250" s="78"/>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8"/>
      <c r="AP250" s="17"/>
      <c r="AQ250" s="17"/>
      <c r="AR250" s="17"/>
      <c r="AS250" s="17"/>
      <c r="AT250" s="18"/>
      <c r="AU250" s="17"/>
      <c r="AV250" s="17"/>
      <c r="AW250" s="17"/>
      <c r="AX250" s="17"/>
      <c r="AY250" s="17"/>
      <c r="AZ250" s="18"/>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80"/>
      <c r="CC250" s="80"/>
      <c r="CD250" s="80"/>
      <c r="CE250" s="81"/>
      <c r="CF250" s="81"/>
      <c r="CG250" s="17"/>
      <c r="CH250" s="73"/>
      <c r="CI250" s="73"/>
      <c r="CJ250" s="73"/>
      <c r="CK250" s="73"/>
      <c r="CL250" s="73"/>
      <c r="CM250" s="73"/>
      <c r="CN250" s="73"/>
      <c r="CO250" s="74"/>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5"/>
      <c r="EN250" s="75"/>
      <c r="EO250" s="75"/>
      <c r="EP250" s="75"/>
      <c r="EQ250" s="73"/>
      <c r="ER250" s="73"/>
      <c r="ES250" s="73"/>
      <c r="ET250" s="73"/>
      <c r="EU250" s="73"/>
    </row>
    <row r="251" spans="1:151" x14ac:dyDescent="0.25">
      <c r="A251" s="17"/>
      <c r="B251" s="17"/>
      <c r="C251" s="78"/>
      <c r="D251" s="79"/>
      <c r="E251" s="17"/>
      <c r="F251" s="17"/>
      <c r="G251" s="17"/>
      <c r="H251" s="17"/>
      <c r="I251" s="17"/>
      <c r="J251" s="78"/>
      <c r="K251" s="78"/>
      <c r="L251" s="78"/>
      <c r="M251" s="78"/>
      <c r="N251" s="17"/>
      <c r="O251" s="78"/>
      <c r="P251" s="78"/>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8"/>
      <c r="AP251" s="17"/>
      <c r="AQ251" s="17"/>
      <c r="AR251" s="17"/>
      <c r="AS251" s="17"/>
      <c r="AT251" s="18"/>
      <c r="AU251" s="17"/>
      <c r="AV251" s="17"/>
      <c r="AW251" s="17"/>
      <c r="AX251" s="17"/>
      <c r="AY251" s="17"/>
      <c r="AZ251" s="18"/>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80"/>
      <c r="CC251" s="80"/>
      <c r="CD251" s="80"/>
      <c r="CE251" s="81"/>
      <c r="CF251" s="81"/>
      <c r="CG251" s="17"/>
      <c r="CH251" s="73"/>
      <c r="CI251" s="73"/>
      <c r="CJ251" s="73"/>
      <c r="CK251" s="73"/>
      <c r="CL251" s="73"/>
      <c r="CM251" s="73"/>
      <c r="CN251" s="73"/>
      <c r="CO251" s="74"/>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5"/>
      <c r="EN251" s="75"/>
      <c r="EO251" s="75"/>
      <c r="EP251" s="75"/>
      <c r="EQ251" s="73"/>
      <c r="ER251" s="73"/>
      <c r="ES251" s="73"/>
      <c r="ET251" s="73"/>
      <c r="EU251" s="73"/>
    </row>
    <row r="252" spans="1:151" x14ac:dyDescent="0.25">
      <c r="A252" s="17"/>
      <c r="B252" s="17"/>
      <c r="C252" s="78"/>
      <c r="D252" s="79"/>
      <c r="E252" s="17"/>
      <c r="F252" s="17"/>
      <c r="G252" s="17"/>
      <c r="H252" s="17"/>
      <c r="I252" s="17"/>
      <c r="J252" s="78"/>
      <c r="K252" s="78"/>
      <c r="L252" s="78"/>
      <c r="M252" s="78"/>
      <c r="N252" s="17"/>
      <c r="O252" s="78"/>
      <c r="P252" s="78"/>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8"/>
      <c r="AP252" s="17"/>
      <c r="AQ252" s="17"/>
      <c r="AR252" s="17"/>
      <c r="AS252" s="17"/>
      <c r="AT252" s="18"/>
      <c r="AU252" s="17"/>
      <c r="AV252" s="17"/>
      <c r="AW252" s="17"/>
      <c r="AX252" s="17"/>
      <c r="AY252" s="17"/>
      <c r="AZ252" s="18"/>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80"/>
      <c r="CC252" s="80"/>
      <c r="CD252" s="80"/>
      <c r="CE252" s="81"/>
      <c r="CF252" s="81"/>
      <c r="CG252" s="17"/>
      <c r="CH252" s="73"/>
      <c r="CI252" s="73"/>
      <c r="CJ252" s="73"/>
      <c r="CK252" s="73"/>
      <c r="CL252" s="73"/>
      <c r="CM252" s="73"/>
      <c r="CN252" s="73"/>
      <c r="CO252" s="74"/>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5"/>
      <c r="EN252" s="75"/>
      <c r="EO252" s="75"/>
      <c r="EP252" s="75"/>
      <c r="EQ252" s="73"/>
      <c r="ER252" s="73"/>
      <c r="ES252" s="73"/>
      <c r="ET252" s="73"/>
      <c r="EU252" s="73"/>
    </row>
    <row r="253" spans="1:151" x14ac:dyDescent="0.25">
      <c r="A253" s="17"/>
      <c r="B253" s="17"/>
      <c r="C253" s="78"/>
      <c r="D253" s="79"/>
      <c r="E253" s="17"/>
      <c r="F253" s="17"/>
      <c r="G253" s="17"/>
      <c r="H253" s="17"/>
      <c r="I253" s="17"/>
      <c r="J253" s="78"/>
      <c r="K253" s="78"/>
      <c r="L253" s="78"/>
      <c r="M253" s="78"/>
      <c r="N253" s="17"/>
      <c r="O253" s="78"/>
      <c r="P253" s="78"/>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8"/>
      <c r="AP253" s="17"/>
      <c r="AQ253" s="17"/>
      <c r="AR253" s="17"/>
      <c r="AS253" s="17"/>
      <c r="AT253" s="18"/>
      <c r="AU253" s="17"/>
      <c r="AV253" s="17"/>
      <c r="AW253" s="17"/>
      <c r="AX253" s="17"/>
      <c r="AY253" s="17"/>
      <c r="AZ253" s="18"/>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80"/>
      <c r="CC253" s="80"/>
      <c r="CD253" s="80"/>
      <c r="CE253" s="81"/>
      <c r="CF253" s="81"/>
      <c r="CG253" s="17"/>
      <c r="CH253" s="73"/>
      <c r="CI253" s="73"/>
      <c r="CJ253" s="73"/>
      <c r="CK253" s="73"/>
      <c r="CL253" s="73"/>
      <c r="CM253" s="73"/>
      <c r="CN253" s="73"/>
      <c r="CO253" s="74"/>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5"/>
      <c r="EN253" s="75"/>
      <c r="EO253" s="75"/>
      <c r="EP253" s="75"/>
      <c r="EQ253" s="73"/>
      <c r="ER253" s="73"/>
      <c r="ES253" s="73"/>
      <c r="ET253" s="73"/>
      <c r="EU253" s="73"/>
    </row>
    <row r="254" spans="1:151" x14ac:dyDescent="0.25">
      <c r="A254" s="17"/>
      <c r="B254" s="17"/>
      <c r="C254" s="78"/>
      <c r="D254" s="79"/>
      <c r="E254" s="17"/>
      <c r="F254" s="17"/>
      <c r="G254" s="17"/>
      <c r="H254" s="17"/>
      <c r="I254" s="17"/>
      <c r="J254" s="78"/>
      <c r="K254" s="78"/>
      <c r="L254" s="78"/>
      <c r="M254" s="78"/>
      <c r="N254" s="17"/>
      <c r="O254" s="78"/>
      <c r="P254" s="78"/>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8"/>
      <c r="AP254" s="17"/>
      <c r="AQ254" s="17"/>
      <c r="AR254" s="17"/>
      <c r="AS254" s="17"/>
      <c r="AT254" s="18"/>
      <c r="AU254" s="17"/>
      <c r="AV254" s="17"/>
      <c r="AW254" s="17"/>
      <c r="AX254" s="17"/>
      <c r="AY254" s="17"/>
      <c r="AZ254" s="18"/>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80"/>
      <c r="CC254" s="80"/>
      <c r="CD254" s="80"/>
      <c r="CE254" s="81"/>
      <c r="CF254" s="81"/>
      <c r="CG254" s="17"/>
      <c r="CH254" s="73"/>
      <c r="CI254" s="73"/>
      <c r="CJ254" s="73"/>
      <c r="CK254" s="73"/>
      <c r="CL254" s="73"/>
      <c r="CM254" s="73"/>
      <c r="CN254" s="73"/>
      <c r="CO254" s="74"/>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5"/>
      <c r="EN254" s="75"/>
      <c r="EO254" s="75"/>
      <c r="EP254" s="75"/>
      <c r="EQ254" s="73"/>
      <c r="ER254" s="73"/>
      <c r="ES254" s="73"/>
      <c r="ET254" s="73"/>
      <c r="EU254" s="73"/>
    </row>
    <row r="255" spans="1:151" x14ac:dyDescent="0.25">
      <c r="A255" s="17"/>
      <c r="B255" s="17"/>
      <c r="C255" s="78"/>
      <c r="D255" s="79"/>
      <c r="E255" s="17"/>
      <c r="F255" s="17"/>
      <c r="G255" s="17"/>
      <c r="H255" s="17"/>
      <c r="I255" s="17"/>
      <c r="J255" s="78"/>
      <c r="K255" s="78"/>
      <c r="L255" s="78"/>
      <c r="M255" s="78"/>
      <c r="N255" s="17"/>
      <c r="O255" s="78"/>
      <c r="P255" s="78"/>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8"/>
      <c r="AP255" s="17"/>
      <c r="AQ255" s="17"/>
      <c r="AR255" s="17"/>
      <c r="AS255" s="17"/>
      <c r="AT255" s="18"/>
      <c r="AU255" s="17"/>
      <c r="AV255" s="17"/>
      <c r="AW255" s="17"/>
      <c r="AX255" s="17"/>
      <c r="AY255" s="17"/>
      <c r="AZ255" s="18"/>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80"/>
      <c r="CC255" s="80"/>
      <c r="CD255" s="80"/>
      <c r="CE255" s="81"/>
      <c r="CF255" s="81"/>
      <c r="CG255" s="17"/>
      <c r="CH255" s="73"/>
      <c r="CI255" s="73"/>
      <c r="CJ255" s="73"/>
      <c r="CK255" s="73"/>
      <c r="CL255" s="73"/>
      <c r="CM255" s="73"/>
      <c r="CN255" s="73"/>
      <c r="CO255" s="74"/>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5"/>
      <c r="EN255" s="75"/>
      <c r="EO255" s="75"/>
      <c r="EP255" s="75"/>
      <c r="EQ255" s="73"/>
      <c r="ER255" s="73"/>
      <c r="ES255" s="73"/>
      <c r="ET255" s="73"/>
      <c r="EU255" s="73"/>
    </row>
    <row r="256" spans="1:151" x14ac:dyDescent="0.25">
      <c r="A256" s="17"/>
      <c r="B256" s="17"/>
      <c r="C256" s="78"/>
      <c r="D256" s="79"/>
      <c r="E256" s="17"/>
      <c r="F256" s="17"/>
      <c r="G256" s="17"/>
      <c r="H256" s="17"/>
      <c r="I256" s="17"/>
      <c r="J256" s="78"/>
      <c r="K256" s="78"/>
      <c r="L256" s="78"/>
      <c r="M256" s="78"/>
      <c r="N256" s="17"/>
      <c r="O256" s="78"/>
      <c r="P256" s="78"/>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8"/>
      <c r="AP256" s="17"/>
      <c r="AQ256" s="17"/>
      <c r="AR256" s="17"/>
      <c r="AS256" s="17"/>
      <c r="AT256" s="18"/>
      <c r="AU256" s="17"/>
      <c r="AV256" s="17"/>
      <c r="AW256" s="17"/>
      <c r="AX256" s="17"/>
      <c r="AY256" s="17"/>
      <c r="AZ256" s="18"/>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80"/>
      <c r="CC256" s="80"/>
      <c r="CD256" s="80"/>
      <c r="CE256" s="81"/>
      <c r="CF256" s="81"/>
      <c r="CG256" s="17"/>
      <c r="CH256" s="73"/>
      <c r="CI256" s="73"/>
      <c r="CJ256" s="73"/>
      <c r="CK256" s="73"/>
      <c r="CL256" s="73"/>
      <c r="CM256" s="73"/>
      <c r="CN256" s="73"/>
      <c r="CO256" s="74"/>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5"/>
      <c r="EN256" s="75"/>
      <c r="EO256" s="75"/>
      <c r="EP256" s="75"/>
      <c r="EQ256" s="73"/>
      <c r="ER256" s="73"/>
      <c r="ES256" s="73"/>
      <c r="ET256" s="73"/>
      <c r="EU256" s="73"/>
    </row>
    <row r="257" spans="1:151" x14ac:dyDescent="0.25">
      <c r="A257" s="17"/>
      <c r="B257" s="17"/>
      <c r="C257" s="78"/>
      <c r="D257" s="79"/>
      <c r="E257" s="17"/>
      <c r="F257" s="17"/>
      <c r="G257" s="17"/>
      <c r="H257" s="17"/>
      <c r="I257" s="17"/>
      <c r="J257" s="78"/>
      <c r="K257" s="78"/>
      <c r="L257" s="78"/>
      <c r="M257" s="78"/>
      <c r="N257" s="17"/>
      <c r="O257" s="78"/>
      <c r="P257" s="78"/>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8"/>
      <c r="AP257" s="17"/>
      <c r="AQ257" s="17"/>
      <c r="AR257" s="17"/>
      <c r="AS257" s="17"/>
      <c r="AT257" s="18"/>
      <c r="AU257" s="17"/>
      <c r="AV257" s="17"/>
      <c r="AW257" s="17"/>
      <c r="AX257" s="17"/>
      <c r="AY257" s="17"/>
      <c r="AZ257" s="18"/>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80"/>
      <c r="CC257" s="80"/>
      <c r="CD257" s="80"/>
      <c r="CE257" s="81"/>
      <c r="CF257" s="81"/>
      <c r="CG257" s="17"/>
      <c r="CH257" s="73"/>
      <c r="CI257" s="73"/>
      <c r="CJ257" s="73"/>
      <c r="CK257" s="73"/>
      <c r="CL257" s="73"/>
      <c r="CM257" s="73"/>
      <c r="CN257" s="73"/>
      <c r="CO257" s="74"/>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5"/>
      <c r="EN257" s="75"/>
      <c r="EO257" s="75"/>
      <c r="EP257" s="75"/>
      <c r="EQ257" s="73"/>
      <c r="ER257" s="73"/>
      <c r="ES257" s="73"/>
      <c r="ET257" s="73"/>
      <c r="EU257" s="73"/>
    </row>
    <row r="258" spans="1:151" x14ac:dyDescent="0.25">
      <c r="A258" s="17"/>
      <c r="B258" s="17"/>
      <c r="C258" s="78"/>
      <c r="D258" s="79"/>
      <c r="E258" s="17"/>
      <c r="F258" s="17"/>
      <c r="G258" s="17"/>
      <c r="H258" s="17"/>
      <c r="I258" s="17"/>
      <c r="J258" s="78"/>
      <c r="K258" s="78"/>
      <c r="L258" s="78"/>
      <c r="M258" s="78"/>
      <c r="N258" s="17"/>
      <c r="O258" s="78"/>
      <c r="P258" s="78"/>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8"/>
      <c r="AP258" s="17"/>
      <c r="AQ258" s="17"/>
      <c r="AR258" s="17"/>
      <c r="AS258" s="17"/>
      <c r="AT258" s="18"/>
      <c r="AU258" s="17"/>
      <c r="AV258" s="17"/>
      <c r="AW258" s="17"/>
      <c r="AX258" s="17"/>
      <c r="AY258" s="17"/>
      <c r="AZ258" s="18"/>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80"/>
      <c r="CC258" s="80"/>
      <c r="CD258" s="80"/>
      <c r="CE258" s="81"/>
      <c r="CF258" s="81"/>
      <c r="CG258" s="17"/>
      <c r="CH258" s="73"/>
      <c r="CI258" s="73"/>
      <c r="CJ258" s="73"/>
      <c r="CK258" s="73"/>
      <c r="CL258" s="73"/>
      <c r="CM258" s="73"/>
      <c r="CN258" s="73"/>
      <c r="CO258" s="74"/>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5"/>
      <c r="EN258" s="75"/>
      <c r="EO258" s="75"/>
      <c r="EP258" s="75"/>
      <c r="EQ258" s="73"/>
      <c r="ER258" s="73"/>
      <c r="ES258" s="73"/>
      <c r="ET258" s="73"/>
      <c r="EU258" s="73"/>
    </row>
    <row r="259" spans="1:151" x14ac:dyDescent="0.25">
      <c r="A259" s="17"/>
      <c r="B259" s="17"/>
      <c r="C259" s="78"/>
      <c r="D259" s="79"/>
      <c r="E259" s="17"/>
      <c r="F259" s="17"/>
      <c r="G259" s="17"/>
      <c r="H259" s="17"/>
      <c r="I259" s="17"/>
      <c r="J259" s="78"/>
      <c r="K259" s="78"/>
      <c r="L259" s="78"/>
      <c r="M259" s="78"/>
      <c r="N259" s="17"/>
      <c r="O259" s="78"/>
      <c r="P259" s="78"/>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8"/>
      <c r="AP259" s="17"/>
      <c r="AQ259" s="17"/>
      <c r="AR259" s="17"/>
      <c r="AS259" s="17"/>
      <c r="AT259" s="18"/>
      <c r="AU259" s="17"/>
      <c r="AV259" s="17"/>
      <c r="AW259" s="17"/>
      <c r="AX259" s="17"/>
      <c r="AY259" s="17"/>
      <c r="AZ259" s="18"/>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80"/>
      <c r="CC259" s="80"/>
      <c r="CD259" s="80"/>
      <c r="CE259" s="81"/>
      <c r="CF259" s="81"/>
      <c r="CG259" s="17"/>
      <c r="CH259" s="73"/>
      <c r="CI259" s="73"/>
      <c r="CJ259" s="73"/>
      <c r="CK259" s="73"/>
      <c r="CL259" s="73"/>
      <c r="CM259" s="73"/>
      <c r="CN259" s="73"/>
      <c r="CO259" s="74"/>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5"/>
      <c r="EN259" s="75"/>
      <c r="EO259" s="75"/>
      <c r="EP259" s="75"/>
      <c r="EQ259" s="73"/>
      <c r="ER259" s="73"/>
      <c r="ES259" s="73"/>
      <c r="ET259" s="73"/>
      <c r="EU259" s="73"/>
    </row>
    <row r="260" spans="1:151" x14ac:dyDescent="0.25">
      <c r="A260" s="17"/>
      <c r="B260" s="17"/>
      <c r="C260" s="78"/>
      <c r="D260" s="79"/>
      <c r="E260" s="17"/>
      <c r="F260" s="17"/>
      <c r="G260" s="17"/>
      <c r="H260" s="17"/>
      <c r="I260" s="17"/>
      <c r="J260" s="78"/>
      <c r="K260" s="78"/>
      <c r="L260" s="78"/>
      <c r="M260" s="78"/>
      <c r="N260" s="17"/>
      <c r="O260" s="78"/>
      <c r="P260" s="78"/>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8"/>
      <c r="AP260" s="17"/>
      <c r="AQ260" s="17"/>
      <c r="AR260" s="17"/>
      <c r="AS260" s="17"/>
      <c r="AT260" s="18"/>
      <c r="AU260" s="17"/>
      <c r="AV260" s="17"/>
      <c r="AW260" s="17"/>
      <c r="AX260" s="17"/>
      <c r="AY260" s="17"/>
      <c r="AZ260" s="18"/>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80"/>
      <c r="CC260" s="80"/>
      <c r="CD260" s="80"/>
      <c r="CE260" s="81"/>
      <c r="CF260" s="81"/>
      <c r="CG260" s="17"/>
      <c r="CH260" s="73"/>
      <c r="CI260" s="73"/>
      <c r="CJ260" s="73"/>
      <c r="CK260" s="73"/>
      <c r="CL260" s="73"/>
      <c r="CM260" s="73"/>
      <c r="CN260" s="73"/>
      <c r="CO260" s="74"/>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5"/>
      <c r="EN260" s="75"/>
      <c r="EO260" s="75"/>
      <c r="EP260" s="75"/>
      <c r="EQ260" s="73"/>
      <c r="ER260" s="73"/>
      <c r="ES260" s="73"/>
      <c r="ET260" s="73"/>
      <c r="EU260" s="73"/>
    </row>
    <row r="261" spans="1:151" x14ac:dyDescent="0.25">
      <c r="A261" s="17"/>
      <c r="B261" s="17"/>
      <c r="C261" s="78"/>
      <c r="D261" s="79"/>
      <c r="E261" s="17"/>
      <c r="F261" s="17"/>
      <c r="G261" s="17"/>
      <c r="H261" s="17"/>
      <c r="I261" s="17"/>
      <c r="J261" s="78"/>
      <c r="K261" s="78"/>
      <c r="L261" s="78"/>
      <c r="M261" s="78"/>
      <c r="N261" s="17"/>
      <c r="O261" s="78"/>
      <c r="P261" s="78"/>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8"/>
      <c r="AP261" s="17"/>
      <c r="AQ261" s="17"/>
      <c r="AR261" s="17"/>
      <c r="AS261" s="17"/>
      <c r="AT261" s="18"/>
      <c r="AU261" s="17"/>
      <c r="AV261" s="17"/>
      <c r="AW261" s="17"/>
      <c r="AX261" s="17"/>
      <c r="AY261" s="17"/>
      <c r="AZ261" s="18"/>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80"/>
      <c r="CC261" s="80"/>
      <c r="CD261" s="80"/>
      <c r="CE261" s="81"/>
      <c r="CF261" s="81"/>
      <c r="CG261" s="17"/>
      <c r="CH261" s="73"/>
      <c r="CI261" s="73"/>
      <c r="CJ261" s="73"/>
      <c r="CK261" s="73"/>
      <c r="CL261" s="73"/>
      <c r="CM261" s="73"/>
      <c r="CN261" s="73"/>
      <c r="CO261" s="74"/>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5"/>
      <c r="EN261" s="75"/>
      <c r="EO261" s="75"/>
      <c r="EP261" s="75"/>
      <c r="EQ261" s="73"/>
      <c r="ER261" s="73"/>
      <c r="ES261" s="73"/>
      <c r="ET261" s="73"/>
      <c r="EU261" s="73"/>
    </row>
    <row r="262" spans="1:151" x14ac:dyDescent="0.25">
      <c r="A262" s="17"/>
      <c r="B262" s="17"/>
      <c r="C262" s="78"/>
      <c r="D262" s="79"/>
      <c r="E262" s="17"/>
      <c r="F262" s="17"/>
      <c r="G262" s="17"/>
      <c r="H262" s="17"/>
      <c r="I262" s="17"/>
      <c r="J262" s="78"/>
      <c r="K262" s="78"/>
      <c r="L262" s="78"/>
      <c r="M262" s="78"/>
      <c r="N262" s="17"/>
      <c r="O262" s="78"/>
      <c r="P262" s="78"/>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8"/>
      <c r="AP262" s="17"/>
      <c r="AQ262" s="17"/>
      <c r="AR262" s="17"/>
      <c r="AS262" s="17"/>
      <c r="AT262" s="18"/>
      <c r="AU262" s="17"/>
      <c r="AV262" s="17"/>
      <c r="AW262" s="17"/>
      <c r="AX262" s="17"/>
      <c r="AY262" s="17"/>
      <c r="AZ262" s="18"/>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80"/>
      <c r="CC262" s="80"/>
      <c r="CD262" s="80"/>
      <c r="CE262" s="81"/>
      <c r="CF262" s="81"/>
      <c r="CG262" s="17"/>
      <c r="CH262" s="73"/>
      <c r="CI262" s="73"/>
      <c r="CJ262" s="73"/>
      <c r="CK262" s="73"/>
      <c r="CL262" s="73"/>
      <c r="CM262" s="73"/>
      <c r="CN262" s="73"/>
      <c r="CO262" s="74"/>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5"/>
      <c r="EN262" s="75"/>
      <c r="EO262" s="75"/>
      <c r="EP262" s="75"/>
      <c r="EQ262" s="73"/>
      <c r="ER262" s="73"/>
      <c r="ES262" s="73"/>
      <c r="ET262" s="73"/>
      <c r="EU262" s="73"/>
    </row>
    <row r="263" spans="1:151" x14ac:dyDescent="0.25">
      <c r="A263" s="17"/>
      <c r="B263" s="17"/>
      <c r="C263" s="78"/>
      <c r="D263" s="79"/>
      <c r="E263" s="17"/>
      <c r="F263" s="17"/>
      <c r="G263" s="17"/>
      <c r="H263" s="17"/>
      <c r="I263" s="17"/>
      <c r="J263" s="78"/>
      <c r="K263" s="78"/>
      <c r="L263" s="78"/>
      <c r="M263" s="78"/>
      <c r="N263" s="17"/>
      <c r="O263" s="78"/>
      <c r="P263" s="78"/>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8"/>
      <c r="AP263" s="17"/>
      <c r="AQ263" s="17"/>
      <c r="AR263" s="17"/>
      <c r="AS263" s="17"/>
      <c r="AT263" s="18"/>
      <c r="AU263" s="17"/>
      <c r="AV263" s="17"/>
      <c r="AW263" s="17"/>
      <c r="AX263" s="17"/>
      <c r="AY263" s="17"/>
      <c r="AZ263" s="18"/>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80"/>
      <c r="CC263" s="80"/>
      <c r="CD263" s="80"/>
      <c r="CE263" s="81"/>
      <c r="CF263" s="81"/>
      <c r="CG263" s="17"/>
      <c r="CH263" s="73"/>
      <c r="CI263" s="73"/>
      <c r="CJ263" s="73"/>
      <c r="CK263" s="73"/>
      <c r="CL263" s="73"/>
      <c r="CM263" s="73"/>
      <c r="CN263" s="73"/>
      <c r="CO263" s="74"/>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5"/>
      <c r="EN263" s="75"/>
      <c r="EO263" s="75"/>
      <c r="EP263" s="75"/>
      <c r="EQ263" s="73"/>
      <c r="ER263" s="73"/>
      <c r="ES263" s="73"/>
      <c r="ET263" s="73"/>
      <c r="EU263" s="73"/>
    </row>
    <row r="264" spans="1:151" x14ac:dyDescent="0.25">
      <c r="A264" s="17"/>
      <c r="B264" s="17"/>
      <c r="C264" s="78"/>
      <c r="D264" s="79"/>
      <c r="E264" s="17"/>
      <c r="F264" s="17"/>
      <c r="G264" s="17"/>
      <c r="H264" s="17"/>
      <c r="I264" s="17"/>
      <c r="J264" s="78"/>
      <c r="K264" s="78"/>
      <c r="L264" s="78"/>
      <c r="M264" s="78"/>
      <c r="N264" s="17"/>
      <c r="O264" s="78"/>
      <c r="P264" s="78"/>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8"/>
      <c r="AP264" s="17"/>
      <c r="AQ264" s="17"/>
      <c r="AR264" s="17"/>
      <c r="AS264" s="17"/>
      <c r="AT264" s="18"/>
      <c r="AU264" s="17"/>
      <c r="AV264" s="17"/>
      <c r="AW264" s="17"/>
      <c r="AX264" s="17"/>
      <c r="AY264" s="17"/>
      <c r="AZ264" s="18"/>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80"/>
      <c r="CC264" s="80"/>
      <c r="CD264" s="80"/>
      <c r="CE264" s="81"/>
      <c r="CF264" s="81"/>
      <c r="CG264" s="17"/>
      <c r="CH264" s="73"/>
      <c r="CI264" s="73"/>
      <c r="CJ264" s="73"/>
      <c r="CK264" s="73"/>
      <c r="CL264" s="73"/>
      <c r="CM264" s="73"/>
      <c r="CN264" s="73"/>
      <c r="CO264" s="74"/>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5"/>
      <c r="EN264" s="75"/>
      <c r="EO264" s="75"/>
      <c r="EP264" s="75"/>
      <c r="EQ264" s="73"/>
      <c r="ER264" s="73"/>
      <c r="ES264" s="73"/>
      <c r="ET264" s="73"/>
      <c r="EU264" s="73"/>
    </row>
    <row r="265" spans="1:151" x14ac:dyDescent="0.25">
      <c r="A265" s="17"/>
      <c r="B265" s="17"/>
      <c r="C265" s="78"/>
      <c r="D265" s="79"/>
      <c r="E265" s="17"/>
      <c r="F265" s="17"/>
      <c r="G265" s="17"/>
      <c r="H265" s="17"/>
      <c r="I265" s="17"/>
      <c r="J265" s="78"/>
      <c r="K265" s="78"/>
      <c r="L265" s="78"/>
      <c r="M265" s="78"/>
      <c r="N265" s="17"/>
      <c r="O265" s="78"/>
      <c r="P265" s="78"/>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8"/>
      <c r="AP265" s="17"/>
      <c r="AQ265" s="17"/>
      <c r="AR265" s="17"/>
      <c r="AS265" s="17"/>
      <c r="AT265" s="18"/>
      <c r="AU265" s="17"/>
      <c r="AV265" s="17"/>
      <c r="AW265" s="17"/>
      <c r="AX265" s="17"/>
      <c r="AY265" s="17"/>
      <c r="AZ265" s="18"/>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80"/>
      <c r="CC265" s="80"/>
      <c r="CD265" s="80"/>
      <c r="CE265" s="81"/>
      <c r="CF265" s="81"/>
      <c r="CG265" s="17"/>
      <c r="CH265" s="73"/>
      <c r="CI265" s="73"/>
      <c r="CJ265" s="73"/>
      <c r="CK265" s="73"/>
      <c r="CL265" s="73"/>
      <c r="CM265" s="73"/>
      <c r="CN265" s="73"/>
      <c r="CO265" s="74"/>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5"/>
      <c r="EN265" s="75"/>
      <c r="EO265" s="75"/>
      <c r="EP265" s="75"/>
      <c r="EQ265" s="73"/>
      <c r="ER265" s="73"/>
      <c r="ES265" s="73"/>
      <c r="ET265" s="73"/>
      <c r="EU265" s="73"/>
    </row>
    <row r="266" spans="1:151" x14ac:dyDescent="0.25">
      <c r="A266" s="17"/>
      <c r="B266" s="17"/>
      <c r="C266" s="78"/>
      <c r="D266" s="79"/>
      <c r="E266" s="17"/>
      <c r="F266" s="17"/>
      <c r="G266" s="17"/>
      <c r="H266" s="17"/>
      <c r="I266" s="17"/>
      <c r="J266" s="78"/>
      <c r="K266" s="78"/>
      <c r="L266" s="78"/>
      <c r="M266" s="78"/>
      <c r="N266" s="17"/>
      <c r="O266" s="78"/>
      <c r="P266" s="78"/>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8"/>
      <c r="AP266" s="17"/>
      <c r="AQ266" s="17"/>
      <c r="AR266" s="17"/>
      <c r="AS266" s="17"/>
      <c r="AT266" s="18"/>
      <c r="AU266" s="17"/>
      <c r="AV266" s="17"/>
      <c r="AW266" s="17"/>
      <c r="AX266" s="17"/>
      <c r="AY266" s="17"/>
      <c r="AZ266" s="18"/>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80"/>
      <c r="CC266" s="80"/>
      <c r="CD266" s="80"/>
      <c r="CE266" s="81"/>
      <c r="CF266" s="81"/>
      <c r="CG266" s="17"/>
      <c r="CH266" s="73"/>
      <c r="CI266" s="73"/>
      <c r="CJ266" s="73"/>
      <c r="CK266" s="73"/>
      <c r="CL266" s="73"/>
      <c r="CM266" s="73"/>
      <c r="CN266" s="73"/>
      <c r="CO266" s="74"/>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5"/>
      <c r="EN266" s="75"/>
      <c r="EO266" s="75"/>
      <c r="EP266" s="75"/>
      <c r="EQ266" s="73"/>
      <c r="ER266" s="73"/>
      <c r="ES266" s="73"/>
      <c r="ET266" s="73"/>
      <c r="EU266" s="73"/>
    </row>
    <row r="267" spans="1:151" x14ac:dyDescent="0.25">
      <c r="A267" s="17"/>
      <c r="B267" s="17"/>
      <c r="C267" s="78"/>
      <c r="D267" s="79"/>
      <c r="E267" s="17"/>
      <c r="F267" s="17"/>
      <c r="G267" s="17"/>
      <c r="H267" s="17"/>
      <c r="I267" s="17"/>
      <c r="J267" s="78"/>
      <c r="K267" s="78"/>
      <c r="L267" s="78"/>
      <c r="M267" s="78"/>
      <c r="N267" s="17"/>
      <c r="O267" s="78"/>
      <c r="P267" s="78"/>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8"/>
      <c r="AP267" s="17"/>
      <c r="AQ267" s="17"/>
      <c r="AR267" s="17"/>
      <c r="AS267" s="17"/>
      <c r="AT267" s="18"/>
      <c r="AU267" s="17"/>
      <c r="AV267" s="17"/>
      <c r="AW267" s="17"/>
      <c r="AX267" s="17"/>
      <c r="AY267" s="17"/>
      <c r="AZ267" s="18"/>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80"/>
      <c r="CC267" s="80"/>
      <c r="CD267" s="80"/>
      <c r="CE267" s="81"/>
      <c r="CF267" s="81"/>
      <c r="CG267" s="17"/>
      <c r="CH267" s="73"/>
      <c r="CI267" s="73"/>
      <c r="CJ267" s="73"/>
      <c r="CK267" s="73"/>
      <c r="CL267" s="73"/>
      <c r="CM267" s="73"/>
      <c r="CN267" s="73"/>
      <c r="CO267" s="74"/>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5"/>
      <c r="EN267" s="75"/>
      <c r="EO267" s="75"/>
      <c r="EP267" s="75"/>
      <c r="EQ267" s="73"/>
      <c r="ER267" s="73"/>
      <c r="ES267" s="73"/>
      <c r="ET267" s="73"/>
      <c r="EU267" s="73"/>
    </row>
    <row r="268" spans="1:151" x14ac:dyDescent="0.25">
      <c r="A268" s="17"/>
      <c r="B268" s="17"/>
      <c r="C268" s="78"/>
      <c r="D268" s="79"/>
      <c r="E268" s="17"/>
      <c r="F268" s="17"/>
      <c r="G268" s="17"/>
      <c r="H268" s="17"/>
      <c r="I268" s="17"/>
      <c r="J268" s="78"/>
      <c r="K268" s="78"/>
      <c r="L268" s="78"/>
      <c r="M268" s="78"/>
      <c r="N268" s="17"/>
      <c r="O268" s="78"/>
      <c r="P268" s="78"/>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8"/>
      <c r="AP268" s="17"/>
      <c r="AQ268" s="17"/>
      <c r="AR268" s="17"/>
      <c r="AS268" s="17"/>
      <c r="AT268" s="18"/>
      <c r="AU268" s="17"/>
      <c r="AV268" s="17"/>
      <c r="AW268" s="17"/>
      <c r="AX268" s="17"/>
      <c r="AY268" s="17"/>
      <c r="AZ268" s="18"/>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80"/>
      <c r="CC268" s="80"/>
      <c r="CD268" s="80"/>
      <c r="CE268" s="81"/>
      <c r="CF268" s="81"/>
      <c r="CG268" s="17"/>
      <c r="CH268" s="73"/>
      <c r="CI268" s="73"/>
      <c r="CJ268" s="73"/>
      <c r="CK268" s="73"/>
      <c r="CL268" s="73"/>
      <c r="CM268" s="73"/>
      <c r="CN268" s="73"/>
      <c r="CO268" s="74"/>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5"/>
      <c r="EN268" s="75"/>
      <c r="EO268" s="75"/>
      <c r="EP268" s="75"/>
      <c r="EQ268" s="73"/>
      <c r="ER268" s="73"/>
      <c r="ES268" s="73"/>
      <c r="ET268" s="73"/>
      <c r="EU268" s="73"/>
    </row>
    <row r="269" spans="1:151" x14ac:dyDescent="0.25">
      <c r="A269" s="17"/>
      <c r="B269" s="17"/>
      <c r="C269" s="78"/>
      <c r="D269" s="79"/>
      <c r="E269" s="17"/>
      <c r="F269" s="17"/>
      <c r="G269" s="17"/>
      <c r="H269" s="17"/>
      <c r="I269" s="17"/>
      <c r="J269" s="78"/>
      <c r="K269" s="78"/>
      <c r="L269" s="78"/>
      <c r="M269" s="78"/>
      <c r="N269" s="17"/>
      <c r="O269" s="78"/>
      <c r="P269" s="78"/>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8"/>
      <c r="AP269" s="17"/>
      <c r="AQ269" s="17"/>
      <c r="AR269" s="17"/>
      <c r="AS269" s="17"/>
      <c r="AT269" s="18"/>
      <c r="AU269" s="17"/>
      <c r="AV269" s="17"/>
      <c r="AW269" s="17"/>
      <c r="AX269" s="17"/>
      <c r="AY269" s="17"/>
      <c r="AZ269" s="18"/>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80"/>
      <c r="CC269" s="80"/>
      <c r="CD269" s="80"/>
      <c r="CE269" s="81"/>
      <c r="CF269" s="81"/>
      <c r="CG269" s="17"/>
      <c r="CH269" s="73"/>
      <c r="CI269" s="73"/>
      <c r="CJ269" s="73"/>
      <c r="CK269" s="73"/>
      <c r="CL269" s="73"/>
      <c r="CM269" s="73"/>
      <c r="CN269" s="73"/>
      <c r="CO269" s="74"/>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5"/>
      <c r="EN269" s="75"/>
      <c r="EO269" s="75"/>
      <c r="EP269" s="75"/>
      <c r="EQ269" s="73"/>
      <c r="ER269" s="73"/>
      <c r="ES269" s="73"/>
      <c r="ET269" s="73"/>
      <c r="EU269" s="73"/>
    </row>
    <row r="270" spans="1:151" x14ac:dyDescent="0.25">
      <c r="A270" s="17"/>
      <c r="B270" s="17"/>
      <c r="C270" s="78"/>
      <c r="D270" s="79"/>
      <c r="E270" s="17"/>
      <c r="F270" s="17"/>
      <c r="G270" s="17"/>
      <c r="H270" s="17"/>
      <c r="I270" s="17"/>
      <c r="J270" s="78"/>
      <c r="K270" s="78"/>
      <c r="L270" s="78"/>
      <c r="M270" s="78"/>
      <c r="N270" s="17"/>
      <c r="O270" s="78"/>
      <c r="P270" s="78"/>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8"/>
      <c r="AP270" s="17"/>
      <c r="AQ270" s="17"/>
      <c r="AR270" s="17"/>
      <c r="AS270" s="17"/>
      <c r="AT270" s="18"/>
      <c r="AU270" s="17"/>
      <c r="AV270" s="17"/>
      <c r="AW270" s="17"/>
      <c r="AX270" s="17"/>
      <c r="AY270" s="17"/>
      <c r="AZ270" s="18"/>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80"/>
      <c r="CC270" s="80"/>
      <c r="CD270" s="80"/>
      <c r="CE270" s="81"/>
      <c r="CF270" s="81"/>
      <c r="CG270" s="17"/>
      <c r="CH270" s="73"/>
      <c r="CI270" s="73"/>
      <c r="CJ270" s="73"/>
      <c r="CK270" s="73"/>
      <c r="CL270" s="73"/>
      <c r="CM270" s="73"/>
      <c r="CN270" s="73"/>
      <c r="CO270" s="74"/>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5"/>
      <c r="EN270" s="75"/>
      <c r="EO270" s="75"/>
      <c r="EP270" s="75"/>
      <c r="EQ270" s="73"/>
      <c r="ER270" s="73"/>
      <c r="ES270" s="73"/>
      <c r="ET270" s="73"/>
      <c r="EU270" s="73"/>
    </row>
    <row r="271" spans="1:151" x14ac:dyDescent="0.25">
      <c r="A271" s="17"/>
      <c r="B271" s="17"/>
      <c r="C271" s="78"/>
      <c r="D271" s="79"/>
      <c r="E271" s="17"/>
      <c r="F271" s="17"/>
      <c r="G271" s="17"/>
      <c r="H271" s="17"/>
      <c r="I271" s="17"/>
      <c r="J271" s="78"/>
      <c r="K271" s="78"/>
      <c r="L271" s="78"/>
      <c r="M271" s="78"/>
      <c r="N271" s="17"/>
      <c r="O271" s="78"/>
      <c r="P271" s="78"/>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8"/>
      <c r="AP271" s="17"/>
      <c r="AQ271" s="17"/>
      <c r="AR271" s="17"/>
      <c r="AS271" s="17"/>
      <c r="AT271" s="18"/>
      <c r="AU271" s="17"/>
      <c r="AV271" s="17"/>
      <c r="AW271" s="17"/>
      <c r="AX271" s="17"/>
      <c r="AY271" s="17"/>
      <c r="AZ271" s="18"/>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80"/>
      <c r="CC271" s="80"/>
      <c r="CD271" s="80"/>
      <c r="CE271" s="81"/>
      <c r="CF271" s="81"/>
      <c r="CG271" s="17"/>
      <c r="CH271" s="73"/>
      <c r="CI271" s="73"/>
      <c r="CJ271" s="73"/>
      <c r="CK271" s="73"/>
      <c r="CL271" s="73"/>
      <c r="CM271" s="73"/>
      <c r="CN271" s="73"/>
      <c r="CO271" s="74"/>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5"/>
      <c r="EN271" s="75"/>
      <c r="EO271" s="75"/>
      <c r="EP271" s="75"/>
      <c r="EQ271" s="73"/>
      <c r="ER271" s="73"/>
      <c r="ES271" s="73"/>
      <c r="ET271" s="73"/>
      <c r="EU271" s="73"/>
    </row>
    <row r="272" spans="1:151" x14ac:dyDescent="0.25">
      <c r="A272" s="17"/>
      <c r="B272" s="17"/>
      <c r="C272" s="78"/>
      <c r="D272" s="79"/>
      <c r="E272" s="17"/>
      <c r="F272" s="17"/>
      <c r="G272" s="17"/>
      <c r="H272" s="17"/>
      <c r="I272" s="17"/>
      <c r="J272" s="78"/>
      <c r="K272" s="78"/>
      <c r="L272" s="78"/>
      <c r="M272" s="78"/>
      <c r="N272" s="17"/>
      <c r="O272" s="78"/>
      <c r="P272" s="78"/>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8"/>
      <c r="AP272" s="17"/>
      <c r="AQ272" s="17"/>
      <c r="AR272" s="17"/>
      <c r="AS272" s="17"/>
      <c r="AT272" s="18"/>
      <c r="AU272" s="17"/>
      <c r="AV272" s="17"/>
      <c r="AW272" s="17"/>
      <c r="AX272" s="17"/>
      <c r="AY272" s="17"/>
      <c r="AZ272" s="18"/>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80"/>
      <c r="CC272" s="80"/>
      <c r="CD272" s="80"/>
      <c r="CE272" s="81"/>
      <c r="CF272" s="81"/>
      <c r="CG272" s="17"/>
      <c r="CH272" s="73"/>
      <c r="CI272" s="73"/>
      <c r="CJ272" s="73"/>
      <c r="CK272" s="73"/>
      <c r="CL272" s="73"/>
      <c r="CM272" s="73"/>
      <c r="CN272" s="73"/>
      <c r="CO272" s="74"/>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5"/>
      <c r="EN272" s="75"/>
      <c r="EO272" s="75"/>
      <c r="EP272" s="75"/>
      <c r="EQ272" s="73"/>
      <c r="ER272" s="73"/>
      <c r="ES272" s="73"/>
      <c r="ET272" s="73"/>
      <c r="EU272" s="73"/>
    </row>
    <row r="273" spans="1:151" x14ac:dyDescent="0.25">
      <c r="A273" s="17"/>
      <c r="B273" s="17"/>
      <c r="C273" s="78"/>
      <c r="D273" s="79"/>
      <c r="E273" s="17"/>
      <c r="F273" s="17"/>
      <c r="G273" s="17"/>
      <c r="H273" s="17"/>
      <c r="I273" s="17"/>
      <c r="J273" s="78"/>
      <c r="K273" s="78"/>
      <c r="L273" s="78"/>
      <c r="M273" s="78"/>
      <c r="N273" s="17"/>
      <c r="O273" s="78"/>
      <c r="P273" s="78"/>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8"/>
      <c r="AP273" s="17"/>
      <c r="AQ273" s="17"/>
      <c r="AR273" s="17"/>
      <c r="AS273" s="17"/>
      <c r="AT273" s="18"/>
      <c r="AU273" s="17"/>
      <c r="AV273" s="17"/>
      <c r="AW273" s="17"/>
      <c r="AX273" s="17"/>
      <c r="AY273" s="17"/>
      <c r="AZ273" s="18"/>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80"/>
      <c r="CC273" s="80"/>
      <c r="CD273" s="80"/>
      <c r="CE273" s="81"/>
      <c r="CF273" s="81"/>
      <c r="CG273" s="17"/>
      <c r="CH273" s="73"/>
      <c r="CI273" s="73"/>
      <c r="CJ273" s="73"/>
      <c r="CK273" s="73"/>
      <c r="CL273" s="73"/>
      <c r="CM273" s="73"/>
      <c r="CN273" s="73"/>
      <c r="CO273" s="74"/>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5"/>
      <c r="EN273" s="75"/>
      <c r="EO273" s="75"/>
      <c r="EP273" s="75"/>
      <c r="EQ273" s="73"/>
      <c r="ER273" s="73"/>
      <c r="ES273" s="73"/>
      <c r="ET273" s="73"/>
      <c r="EU273" s="73"/>
    </row>
    <row r="274" spans="1:151" x14ac:dyDescent="0.25">
      <c r="A274" s="17"/>
      <c r="B274" s="17"/>
      <c r="C274" s="78"/>
      <c r="D274" s="79"/>
      <c r="E274" s="17"/>
      <c r="F274" s="17"/>
      <c r="G274" s="17"/>
      <c r="H274" s="17"/>
      <c r="I274" s="17"/>
      <c r="J274" s="78"/>
      <c r="K274" s="78"/>
      <c r="L274" s="78"/>
      <c r="M274" s="78"/>
      <c r="N274" s="17"/>
      <c r="O274" s="78"/>
      <c r="P274" s="78"/>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8"/>
      <c r="AP274" s="17"/>
      <c r="AQ274" s="17"/>
      <c r="AR274" s="17"/>
      <c r="AS274" s="17"/>
      <c r="AT274" s="18"/>
      <c r="AU274" s="17"/>
      <c r="AV274" s="17"/>
      <c r="AW274" s="17"/>
      <c r="AX274" s="17"/>
      <c r="AY274" s="17"/>
      <c r="AZ274" s="18"/>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80"/>
      <c r="CC274" s="80"/>
      <c r="CD274" s="80"/>
      <c r="CE274" s="81"/>
      <c r="CF274" s="81"/>
      <c r="CG274" s="17"/>
      <c r="CH274" s="73"/>
      <c r="CI274" s="73"/>
      <c r="CJ274" s="73"/>
      <c r="CK274" s="73"/>
      <c r="CL274" s="73"/>
      <c r="CM274" s="73"/>
      <c r="CN274" s="73"/>
      <c r="CO274" s="74"/>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5"/>
      <c r="EN274" s="75"/>
      <c r="EO274" s="75"/>
      <c r="EP274" s="75"/>
      <c r="EQ274" s="73"/>
      <c r="ER274" s="73"/>
      <c r="ES274" s="73"/>
      <c r="ET274" s="73"/>
      <c r="EU274" s="73"/>
    </row>
    <row r="275" spans="1:151" x14ac:dyDescent="0.25">
      <c r="A275" s="17"/>
      <c r="B275" s="17"/>
      <c r="C275" s="78"/>
      <c r="D275" s="79"/>
      <c r="E275" s="17"/>
      <c r="F275" s="17"/>
      <c r="G275" s="17"/>
      <c r="H275" s="17"/>
      <c r="I275" s="17"/>
      <c r="J275" s="78"/>
      <c r="K275" s="78"/>
      <c r="L275" s="78"/>
      <c r="M275" s="78"/>
      <c r="N275" s="17"/>
      <c r="O275" s="78"/>
      <c r="P275" s="78"/>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8"/>
      <c r="AP275" s="17"/>
      <c r="AQ275" s="17"/>
      <c r="AR275" s="17"/>
      <c r="AS275" s="17"/>
      <c r="AT275" s="18"/>
      <c r="AU275" s="17"/>
      <c r="AV275" s="17"/>
      <c r="AW275" s="17"/>
      <c r="AX275" s="17"/>
      <c r="AY275" s="17"/>
      <c r="AZ275" s="18"/>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80"/>
      <c r="CC275" s="80"/>
      <c r="CD275" s="80"/>
      <c r="CE275" s="81"/>
      <c r="CF275" s="81"/>
      <c r="CG275" s="17"/>
      <c r="CH275" s="73"/>
      <c r="CI275" s="73"/>
      <c r="CJ275" s="73"/>
      <c r="CK275" s="73"/>
      <c r="CL275" s="73"/>
      <c r="CM275" s="73"/>
      <c r="CN275" s="73"/>
      <c r="CO275" s="74"/>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5"/>
      <c r="EN275" s="75"/>
      <c r="EO275" s="75"/>
      <c r="EP275" s="75"/>
      <c r="EQ275" s="73"/>
      <c r="ER275" s="73"/>
      <c r="ES275" s="73"/>
      <c r="ET275" s="73"/>
      <c r="EU275" s="73"/>
    </row>
    <row r="276" spans="1:151" x14ac:dyDescent="0.25">
      <c r="A276" s="17"/>
      <c r="B276" s="17"/>
      <c r="C276" s="78"/>
      <c r="D276" s="79"/>
      <c r="E276" s="17"/>
      <c r="F276" s="17"/>
      <c r="G276" s="17"/>
      <c r="H276" s="17"/>
      <c r="I276" s="17"/>
      <c r="J276" s="78"/>
      <c r="K276" s="78"/>
      <c r="L276" s="78"/>
      <c r="M276" s="78"/>
      <c r="N276" s="17"/>
      <c r="O276" s="78"/>
      <c r="P276" s="78"/>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8"/>
      <c r="AP276" s="17"/>
      <c r="AQ276" s="17"/>
      <c r="AR276" s="17"/>
      <c r="AS276" s="17"/>
      <c r="AT276" s="18"/>
      <c r="AU276" s="17"/>
      <c r="AV276" s="17"/>
      <c r="AW276" s="17"/>
      <c r="AX276" s="17"/>
      <c r="AY276" s="17"/>
      <c r="AZ276" s="18"/>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80"/>
      <c r="CC276" s="80"/>
      <c r="CD276" s="80"/>
      <c r="CE276" s="81"/>
      <c r="CF276" s="81"/>
      <c r="CG276" s="17"/>
      <c r="CH276" s="73"/>
      <c r="CI276" s="73"/>
      <c r="CJ276" s="73"/>
      <c r="CK276" s="73"/>
      <c r="CL276" s="73"/>
      <c r="CM276" s="73"/>
      <c r="CN276" s="73"/>
      <c r="CO276" s="74"/>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5"/>
      <c r="EN276" s="75"/>
      <c r="EO276" s="75"/>
      <c r="EP276" s="75"/>
      <c r="EQ276" s="73"/>
      <c r="ER276" s="73"/>
      <c r="ES276" s="73"/>
      <c r="ET276" s="73"/>
      <c r="EU276" s="73"/>
    </row>
    <row r="277" spans="1:151" x14ac:dyDescent="0.25">
      <c r="A277" s="17"/>
      <c r="B277" s="17"/>
      <c r="C277" s="78"/>
      <c r="D277" s="79"/>
      <c r="E277" s="17"/>
      <c r="F277" s="17"/>
      <c r="G277" s="17"/>
      <c r="H277" s="17"/>
      <c r="I277" s="17"/>
      <c r="J277" s="78"/>
      <c r="K277" s="78"/>
      <c r="L277" s="78"/>
      <c r="M277" s="78"/>
      <c r="N277" s="17"/>
      <c r="O277" s="78"/>
      <c r="P277" s="78"/>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8"/>
      <c r="AP277" s="17"/>
      <c r="AQ277" s="17"/>
      <c r="AR277" s="17"/>
      <c r="AS277" s="17"/>
      <c r="AT277" s="18"/>
      <c r="AU277" s="17"/>
      <c r="AV277" s="17"/>
      <c r="AW277" s="17"/>
      <c r="AX277" s="17"/>
      <c r="AY277" s="17"/>
      <c r="AZ277" s="18"/>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80"/>
      <c r="CC277" s="80"/>
      <c r="CD277" s="80"/>
      <c r="CE277" s="81"/>
      <c r="CF277" s="81"/>
      <c r="CG277" s="17"/>
      <c r="CH277" s="73"/>
      <c r="CI277" s="73"/>
      <c r="CJ277" s="73"/>
      <c r="CK277" s="73"/>
      <c r="CL277" s="73"/>
      <c r="CM277" s="73"/>
      <c r="CN277" s="73"/>
      <c r="CO277" s="74"/>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5"/>
      <c r="EN277" s="75"/>
      <c r="EO277" s="75"/>
      <c r="EP277" s="75"/>
      <c r="EQ277" s="73"/>
      <c r="ER277" s="73"/>
      <c r="ES277" s="73"/>
      <c r="ET277" s="73"/>
      <c r="EU277" s="73"/>
    </row>
    <row r="278" spans="1:151" x14ac:dyDescent="0.25">
      <c r="A278" s="17"/>
      <c r="B278" s="17"/>
      <c r="C278" s="78"/>
      <c r="D278" s="79"/>
      <c r="E278" s="17"/>
      <c r="F278" s="17"/>
      <c r="G278" s="17"/>
      <c r="H278" s="17"/>
      <c r="I278" s="17"/>
      <c r="J278" s="78"/>
      <c r="K278" s="78"/>
      <c r="L278" s="78"/>
      <c r="M278" s="78"/>
      <c r="N278" s="17"/>
      <c r="O278" s="78"/>
      <c r="P278" s="78"/>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8"/>
      <c r="AP278" s="17"/>
      <c r="AQ278" s="17"/>
      <c r="AR278" s="17"/>
      <c r="AS278" s="17"/>
      <c r="AT278" s="18"/>
      <c r="AU278" s="17"/>
      <c r="AV278" s="17"/>
      <c r="AW278" s="17"/>
      <c r="AX278" s="17"/>
      <c r="AY278" s="17"/>
      <c r="AZ278" s="18"/>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80"/>
      <c r="CC278" s="80"/>
      <c r="CD278" s="80"/>
      <c r="CE278" s="81"/>
      <c r="CF278" s="81"/>
      <c r="CG278" s="17"/>
      <c r="CH278" s="73"/>
      <c r="CI278" s="73"/>
      <c r="CJ278" s="73"/>
      <c r="CK278" s="73"/>
      <c r="CL278" s="73"/>
      <c r="CM278" s="73"/>
      <c r="CN278" s="73"/>
      <c r="CO278" s="74"/>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5"/>
      <c r="EN278" s="75"/>
      <c r="EO278" s="75"/>
      <c r="EP278" s="75"/>
      <c r="EQ278" s="73"/>
      <c r="ER278" s="73"/>
      <c r="ES278" s="73"/>
      <c r="ET278" s="73"/>
      <c r="EU278" s="73"/>
    </row>
    <row r="279" spans="1:151" x14ac:dyDescent="0.25">
      <c r="A279" s="17"/>
      <c r="B279" s="17"/>
      <c r="C279" s="78"/>
      <c r="D279" s="79"/>
      <c r="E279" s="17"/>
      <c r="F279" s="17"/>
      <c r="G279" s="17"/>
      <c r="H279" s="17"/>
      <c r="I279" s="17"/>
      <c r="J279" s="78"/>
      <c r="K279" s="78"/>
      <c r="L279" s="78"/>
      <c r="M279" s="78"/>
      <c r="N279" s="17"/>
      <c r="O279" s="78"/>
      <c r="P279" s="78"/>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8"/>
      <c r="AP279" s="17"/>
      <c r="AQ279" s="17"/>
      <c r="AR279" s="17"/>
      <c r="AS279" s="17"/>
      <c r="AT279" s="18"/>
      <c r="AU279" s="17"/>
      <c r="AV279" s="17"/>
      <c r="AW279" s="17"/>
      <c r="AX279" s="17"/>
      <c r="AY279" s="17"/>
      <c r="AZ279" s="18"/>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80"/>
      <c r="CC279" s="80"/>
      <c r="CD279" s="80"/>
      <c r="CE279" s="81"/>
      <c r="CF279" s="81"/>
      <c r="CG279" s="17"/>
      <c r="CH279" s="73"/>
      <c r="CI279" s="73"/>
      <c r="CJ279" s="73"/>
      <c r="CK279" s="73"/>
      <c r="CL279" s="73"/>
      <c r="CM279" s="73"/>
      <c r="CN279" s="73"/>
      <c r="CO279" s="74"/>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5"/>
      <c r="EN279" s="75"/>
      <c r="EO279" s="75"/>
      <c r="EP279" s="75"/>
      <c r="EQ279" s="73"/>
      <c r="ER279" s="73"/>
      <c r="ES279" s="73"/>
      <c r="ET279" s="73"/>
      <c r="EU279" s="73"/>
    </row>
    <row r="280" spans="1:151" x14ac:dyDescent="0.25">
      <c r="A280" s="17"/>
      <c r="B280" s="17"/>
      <c r="C280" s="78"/>
      <c r="D280" s="79"/>
      <c r="E280" s="17"/>
      <c r="F280" s="17"/>
      <c r="G280" s="17"/>
      <c r="H280" s="17"/>
      <c r="I280" s="17"/>
      <c r="J280" s="78"/>
      <c r="K280" s="78"/>
      <c r="L280" s="78"/>
      <c r="M280" s="78"/>
      <c r="N280" s="17"/>
      <c r="O280" s="78"/>
      <c r="P280" s="78"/>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8"/>
      <c r="AP280" s="17"/>
      <c r="AQ280" s="17"/>
      <c r="AR280" s="17"/>
      <c r="AS280" s="17"/>
      <c r="AT280" s="18"/>
      <c r="AU280" s="17"/>
      <c r="AV280" s="17"/>
      <c r="AW280" s="17"/>
      <c r="AX280" s="17"/>
      <c r="AY280" s="17"/>
      <c r="AZ280" s="18"/>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80"/>
      <c r="CC280" s="80"/>
      <c r="CD280" s="80"/>
      <c r="CE280" s="81"/>
      <c r="CF280" s="81"/>
      <c r="CG280" s="17"/>
      <c r="CH280" s="73"/>
      <c r="CI280" s="73"/>
      <c r="CJ280" s="73"/>
      <c r="CK280" s="73"/>
      <c r="CL280" s="73"/>
      <c r="CM280" s="73"/>
      <c r="CN280" s="73"/>
      <c r="CO280" s="74"/>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5"/>
      <c r="EN280" s="75"/>
      <c r="EO280" s="75"/>
      <c r="EP280" s="75"/>
      <c r="EQ280" s="73"/>
      <c r="ER280" s="73"/>
      <c r="ES280" s="73"/>
      <c r="ET280" s="73"/>
      <c r="EU280" s="73"/>
    </row>
    <row r="281" spans="1:151" x14ac:dyDescent="0.25">
      <c r="A281" s="17"/>
      <c r="B281" s="17"/>
      <c r="C281" s="78"/>
      <c r="D281" s="79"/>
      <c r="E281" s="17"/>
      <c r="F281" s="17"/>
      <c r="G281" s="17"/>
      <c r="H281" s="17"/>
      <c r="I281" s="17"/>
      <c r="J281" s="78"/>
      <c r="K281" s="78"/>
      <c r="L281" s="78"/>
      <c r="M281" s="78"/>
      <c r="N281" s="17"/>
      <c r="O281" s="78"/>
      <c r="P281" s="78"/>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8"/>
      <c r="AP281" s="17"/>
      <c r="AQ281" s="17"/>
      <c r="AR281" s="17"/>
      <c r="AS281" s="17"/>
      <c r="AT281" s="18"/>
      <c r="AU281" s="17"/>
      <c r="AV281" s="17"/>
      <c r="AW281" s="17"/>
      <c r="AX281" s="17"/>
      <c r="AY281" s="17"/>
      <c r="AZ281" s="18"/>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80"/>
      <c r="CC281" s="80"/>
      <c r="CD281" s="80"/>
      <c r="CE281" s="81"/>
      <c r="CF281" s="81"/>
      <c r="CG281" s="17"/>
      <c r="CH281" s="73"/>
      <c r="CI281" s="73"/>
      <c r="CJ281" s="73"/>
      <c r="CK281" s="73"/>
      <c r="CL281" s="73"/>
      <c r="CM281" s="73"/>
      <c r="CN281" s="73"/>
      <c r="CO281" s="74"/>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5"/>
      <c r="EN281" s="75"/>
      <c r="EO281" s="75"/>
      <c r="EP281" s="75"/>
      <c r="EQ281" s="73"/>
      <c r="ER281" s="73"/>
      <c r="ES281" s="73"/>
      <c r="ET281" s="73"/>
      <c r="EU281" s="73"/>
    </row>
    <row r="282" spans="1:151" x14ac:dyDescent="0.25">
      <c r="A282" s="17"/>
      <c r="B282" s="17"/>
      <c r="C282" s="78"/>
      <c r="D282" s="79"/>
      <c r="E282" s="17"/>
      <c r="F282" s="17"/>
      <c r="G282" s="17"/>
      <c r="H282" s="17"/>
      <c r="I282" s="17"/>
      <c r="J282" s="78"/>
      <c r="K282" s="78"/>
      <c r="L282" s="78"/>
      <c r="M282" s="78"/>
      <c r="N282" s="17"/>
      <c r="O282" s="78"/>
      <c r="P282" s="78"/>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8"/>
      <c r="AP282" s="17"/>
      <c r="AQ282" s="17"/>
      <c r="AR282" s="17"/>
      <c r="AS282" s="17"/>
      <c r="AT282" s="18"/>
      <c r="AU282" s="17"/>
      <c r="AV282" s="17"/>
      <c r="AW282" s="17"/>
      <c r="AX282" s="17"/>
      <c r="AY282" s="17"/>
      <c r="AZ282" s="18"/>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80"/>
      <c r="CC282" s="80"/>
      <c r="CD282" s="80"/>
      <c r="CE282" s="81"/>
      <c r="CF282" s="81"/>
      <c r="CG282" s="17"/>
      <c r="CH282" s="73"/>
      <c r="CI282" s="73"/>
      <c r="CJ282" s="73"/>
      <c r="CK282" s="73"/>
      <c r="CL282" s="73"/>
      <c r="CM282" s="73"/>
      <c r="CN282" s="73"/>
      <c r="CO282" s="74"/>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5"/>
      <c r="EN282" s="75"/>
      <c r="EO282" s="75"/>
      <c r="EP282" s="75"/>
      <c r="EQ282" s="73"/>
      <c r="ER282" s="73"/>
      <c r="ES282" s="73"/>
      <c r="ET282" s="73"/>
      <c r="EU282" s="73"/>
    </row>
    <row r="283" spans="1:151" x14ac:dyDescent="0.25">
      <c r="A283" s="17"/>
      <c r="B283" s="17"/>
      <c r="C283" s="78"/>
      <c r="D283" s="79"/>
      <c r="E283" s="17"/>
      <c r="F283" s="17"/>
      <c r="G283" s="17"/>
      <c r="H283" s="17"/>
      <c r="I283" s="17"/>
      <c r="J283" s="78"/>
      <c r="K283" s="78"/>
      <c r="L283" s="78"/>
      <c r="M283" s="78"/>
      <c r="N283" s="17"/>
      <c r="O283" s="78"/>
      <c r="P283" s="78"/>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8"/>
      <c r="AP283" s="17"/>
      <c r="AQ283" s="17"/>
      <c r="AR283" s="17"/>
      <c r="AS283" s="17"/>
      <c r="AT283" s="18"/>
      <c r="AU283" s="17"/>
      <c r="AV283" s="17"/>
      <c r="AW283" s="17"/>
      <c r="AX283" s="17"/>
      <c r="AY283" s="17"/>
      <c r="AZ283" s="18"/>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80"/>
      <c r="CC283" s="80"/>
      <c r="CD283" s="80"/>
      <c r="CE283" s="81"/>
      <c r="CF283" s="81"/>
      <c r="CG283" s="17"/>
      <c r="CH283" s="73"/>
      <c r="CI283" s="73"/>
      <c r="CJ283" s="73"/>
      <c r="CK283" s="73"/>
      <c r="CL283" s="73"/>
      <c r="CM283" s="73"/>
      <c r="CN283" s="73"/>
      <c r="CO283" s="74"/>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5"/>
      <c r="EN283" s="75"/>
      <c r="EO283" s="75"/>
      <c r="EP283" s="75"/>
      <c r="EQ283" s="73"/>
      <c r="ER283" s="73"/>
      <c r="ES283" s="73"/>
      <c r="ET283" s="73"/>
      <c r="EU283" s="73"/>
    </row>
    <row r="284" spans="1:151" x14ac:dyDescent="0.25">
      <c r="A284" s="17"/>
      <c r="B284" s="17"/>
      <c r="C284" s="78"/>
      <c r="D284" s="79"/>
      <c r="E284" s="17"/>
      <c r="F284" s="17"/>
      <c r="G284" s="17"/>
      <c r="H284" s="17"/>
      <c r="I284" s="17"/>
      <c r="J284" s="78"/>
      <c r="K284" s="78"/>
      <c r="L284" s="78"/>
      <c r="M284" s="78"/>
      <c r="N284" s="17"/>
      <c r="O284" s="78"/>
      <c r="P284" s="78"/>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8"/>
      <c r="AP284" s="17"/>
      <c r="AQ284" s="17"/>
      <c r="AR284" s="17"/>
      <c r="AS284" s="17"/>
      <c r="AT284" s="18"/>
      <c r="AU284" s="17"/>
      <c r="AV284" s="17"/>
      <c r="AW284" s="17"/>
      <c r="AX284" s="17"/>
      <c r="AY284" s="17"/>
      <c r="AZ284" s="18"/>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80"/>
      <c r="CC284" s="80"/>
      <c r="CD284" s="80"/>
      <c r="CE284" s="81"/>
      <c r="CF284" s="81"/>
      <c r="CG284" s="17"/>
      <c r="CH284" s="73"/>
      <c r="CI284" s="73"/>
      <c r="CJ284" s="73"/>
      <c r="CK284" s="73"/>
      <c r="CL284" s="73"/>
      <c r="CM284" s="73"/>
      <c r="CN284" s="73"/>
      <c r="CO284" s="74"/>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5"/>
      <c r="EN284" s="75"/>
      <c r="EO284" s="75"/>
      <c r="EP284" s="75"/>
      <c r="EQ284" s="73"/>
      <c r="ER284" s="73"/>
      <c r="ES284" s="73"/>
      <c r="ET284" s="73"/>
      <c r="EU284" s="73"/>
    </row>
    <row r="285" spans="1:151" x14ac:dyDescent="0.25">
      <c r="A285" s="17"/>
      <c r="B285" s="17"/>
      <c r="C285" s="78"/>
      <c r="D285" s="79"/>
      <c r="E285" s="17"/>
      <c r="F285" s="17"/>
      <c r="G285" s="17"/>
      <c r="H285" s="17"/>
      <c r="I285" s="17"/>
      <c r="J285" s="78"/>
      <c r="K285" s="78"/>
      <c r="L285" s="78"/>
      <c r="M285" s="78"/>
      <c r="N285" s="17"/>
      <c r="O285" s="78"/>
      <c r="P285" s="78"/>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8"/>
      <c r="AP285" s="17"/>
      <c r="AQ285" s="17"/>
      <c r="AR285" s="17"/>
      <c r="AS285" s="17"/>
      <c r="AT285" s="18"/>
      <c r="AU285" s="17"/>
      <c r="AV285" s="17"/>
      <c r="AW285" s="17"/>
      <c r="AX285" s="17"/>
      <c r="AY285" s="17"/>
      <c r="AZ285" s="18"/>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80"/>
      <c r="CC285" s="80"/>
      <c r="CD285" s="80"/>
      <c r="CE285" s="81"/>
      <c r="CF285" s="81"/>
      <c r="CG285" s="17"/>
      <c r="CH285" s="73"/>
      <c r="CI285" s="73"/>
      <c r="CJ285" s="73"/>
      <c r="CK285" s="73"/>
      <c r="CL285" s="73"/>
      <c r="CM285" s="73"/>
      <c r="CN285" s="73"/>
      <c r="CO285" s="74"/>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5"/>
      <c r="EN285" s="75"/>
      <c r="EO285" s="75"/>
      <c r="EP285" s="75"/>
      <c r="EQ285" s="73"/>
      <c r="ER285" s="73"/>
      <c r="ES285" s="73"/>
      <c r="ET285" s="73"/>
      <c r="EU285" s="73"/>
    </row>
    <row r="286" spans="1:151" x14ac:dyDescent="0.25">
      <c r="A286" s="17"/>
      <c r="B286" s="17"/>
      <c r="C286" s="78"/>
      <c r="D286" s="79"/>
      <c r="E286" s="17"/>
      <c r="F286" s="17"/>
      <c r="G286" s="17"/>
      <c r="H286" s="17"/>
      <c r="I286" s="17"/>
      <c r="J286" s="78"/>
      <c r="K286" s="78"/>
      <c r="L286" s="78"/>
      <c r="M286" s="78"/>
      <c r="N286" s="17"/>
      <c r="O286" s="78"/>
      <c r="P286" s="78"/>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8"/>
      <c r="AP286" s="17"/>
      <c r="AQ286" s="17"/>
      <c r="AR286" s="17"/>
      <c r="AS286" s="17"/>
      <c r="AT286" s="18"/>
      <c r="AU286" s="17"/>
      <c r="AV286" s="17"/>
      <c r="AW286" s="17"/>
      <c r="AX286" s="17"/>
      <c r="AY286" s="17"/>
      <c r="AZ286" s="18"/>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80"/>
      <c r="CC286" s="80"/>
      <c r="CD286" s="80"/>
      <c r="CE286" s="81"/>
      <c r="CF286" s="81"/>
      <c r="CG286" s="17"/>
      <c r="CH286" s="73"/>
      <c r="CI286" s="73"/>
      <c r="CJ286" s="73"/>
      <c r="CK286" s="73"/>
      <c r="CL286" s="73"/>
      <c r="CM286" s="73"/>
      <c r="CN286" s="73"/>
      <c r="CO286" s="74"/>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5"/>
      <c r="EN286" s="75"/>
      <c r="EO286" s="75"/>
      <c r="EP286" s="75"/>
      <c r="EQ286" s="73"/>
      <c r="ER286" s="73"/>
      <c r="ES286" s="73"/>
      <c r="ET286" s="73"/>
      <c r="EU286" s="73"/>
    </row>
    <row r="287" spans="1:151" x14ac:dyDescent="0.25">
      <c r="A287" s="17"/>
      <c r="B287" s="17"/>
      <c r="C287" s="78"/>
      <c r="D287" s="79"/>
      <c r="E287" s="17"/>
      <c r="F287" s="17"/>
      <c r="G287" s="17"/>
      <c r="H287" s="17"/>
      <c r="I287" s="17"/>
      <c r="J287" s="78"/>
      <c r="K287" s="78"/>
      <c r="L287" s="78"/>
      <c r="M287" s="78"/>
      <c r="N287" s="17"/>
      <c r="O287" s="78"/>
      <c r="P287" s="78"/>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8"/>
      <c r="AP287" s="17"/>
      <c r="AQ287" s="17"/>
      <c r="AR287" s="17"/>
      <c r="AS287" s="17"/>
      <c r="AT287" s="18"/>
      <c r="AU287" s="17"/>
      <c r="AV287" s="17"/>
      <c r="AW287" s="17"/>
      <c r="AX287" s="17"/>
      <c r="AY287" s="17"/>
      <c r="AZ287" s="18"/>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80"/>
      <c r="CC287" s="80"/>
      <c r="CD287" s="80"/>
      <c r="CE287" s="81"/>
      <c r="CF287" s="81"/>
      <c r="CG287" s="17"/>
      <c r="CH287" s="73"/>
      <c r="CI287" s="73"/>
      <c r="CJ287" s="73"/>
      <c r="CK287" s="73"/>
      <c r="CL287" s="73"/>
      <c r="CM287" s="73"/>
      <c r="CN287" s="73"/>
      <c r="CO287" s="74"/>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5"/>
      <c r="EN287" s="75"/>
      <c r="EO287" s="75"/>
      <c r="EP287" s="75"/>
      <c r="EQ287" s="73"/>
      <c r="ER287" s="73"/>
      <c r="ES287" s="73"/>
      <c r="ET287" s="73"/>
      <c r="EU287" s="73"/>
    </row>
    <row r="288" spans="1:151" x14ac:dyDescent="0.25">
      <c r="A288" s="17"/>
      <c r="B288" s="17"/>
      <c r="C288" s="78"/>
      <c r="D288" s="79"/>
      <c r="E288" s="17"/>
      <c r="F288" s="17"/>
      <c r="G288" s="17"/>
      <c r="H288" s="17"/>
      <c r="I288" s="17"/>
      <c r="J288" s="78"/>
      <c r="K288" s="78"/>
      <c r="L288" s="78"/>
      <c r="M288" s="78"/>
      <c r="N288" s="17"/>
      <c r="O288" s="78"/>
      <c r="P288" s="78"/>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8"/>
      <c r="AP288" s="17"/>
      <c r="AQ288" s="17"/>
      <c r="AR288" s="17"/>
      <c r="AS288" s="17"/>
      <c r="AT288" s="18"/>
      <c r="AU288" s="17"/>
      <c r="AV288" s="17"/>
      <c r="AW288" s="17"/>
      <c r="AX288" s="17"/>
      <c r="AY288" s="17"/>
      <c r="AZ288" s="18"/>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80"/>
      <c r="CC288" s="80"/>
      <c r="CD288" s="80"/>
      <c r="CE288" s="81"/>
      <c r="CF288" s="81"/>
      <c r="CG288" s="17"/>
      <c r="CH288" s="73"/>
      <c r="CI288" s="73"/>
      <c r="CJ288" s="73"/>
      <c r="CK288" s="73"/>
      <c r="CL288" s="73"/>
      <c r="CM288" s="73"/>
      <c r="CN288" s="73"/>
      <c r="CO288" s="74"/>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5"/>
      <c r="EN288" s="75"/>
      <c r="EO288" s="75"/>
      <c r="EP288" s="75"/>
      <c r="EQ288" s="73"/>
      <c r="ER288" s="73"/>
      <c r="ES288" s="73"/>
      <c r="ET288" s="73"/>
      <c r="EU288" s="73"/>
    </row>
    <row r="289" spans="1:151" x14ac:dyDescent="0.25">
      <c r="A289" s="17"/>
      <c r="B289" s="17"/>
      <c r="C289" s="78"/>
      <c r="D289" s="79"/>
      <c r="E289" s="17"/>
      <c r="F289" s="17"/>
      <c r="G289" s="17"/>
      <c r="H289" s="17"/>
      <c r="I289" s="17"/>
      <c r="J289" s="78"/>
      <c r="K289" s="78"/>
      <c r="L289" s="78"/>
      <c r="M289" s="78"/>
      <c r="N289" s="17"/>
      <c r="O289" s="78"/>
      <c r="P289" s="78"/>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8"/>
      <c r="AP289" s="17"/>
      <c r="AQ289" s="17"/>
      <c r="AR289" s="17"/>
      <c r="AS289" s="17"/>
      <c r="AT289" s="18"/>
      <c r="AU289" s="17"/>
      <c r="AV289" s="17"/>
      <c r="AW289" s="17"/>
      <c r="AX289" s="17"/>
      <c r="AY289" s="17"/>
      <c r="AZ289" s="18"/>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80"/>
      <c r="CC289" s="80"/>
      <c r="CD289" s="80"/>
      <c r="CE289" s="81"/>
      <c r="CF289" s="81"/>
      <c r="CG289" s="17"/>
      <c r="CH289" s="73"/>
      <c r="CI289" s="73"/>
      <c r="CJ289" s="73"/>
      <c r="CK289" s="73"/>
      <c r="CL289" s="73"/>
      <c r="CM289" s="73"/>
      <c r="CN289" s="73"/>
      <c r="CO289" s="74"/>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5"/>
      <c r="EN289" s="75"/>
      <c r="EO289" s="75"/>
      <c r="EP289" s="75"/>
      <c r="EQ289" s="73"/>
      <c r="ER289" s="73"/>
      <c r="ES289" s="73"/>
      <c r="ET289" s="73"/>
      <c r="EU289" s="73"/>
    </row>
    <row r="290" spans="1:151" x14ac:dyDescent="0.25">
      <c r="A290" s="17"/>
      <c r="B290" s="17"/>
      <c r="C290" s="78"/>
      <c r="D290" s="79"/>
      <c r="E290" s="17"/>
      <c r="F290" s="17"/>
      <c r="G290" s="17"/>
      <c r="H290" s="17"/>
      <c r="I290" s="17"/>
      <c r="J290" s="78"/>
      <c r="K290" s="78"/>
      <c r="L290" s="78"/>
      <c r="M290" s="78"/>
      <c r="N290" s="17"/>
      <c r="O290" s="78"/>
      <c r="P290" s="78"/>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8"/>
      <c r="AP290" s="17"/>
      <c r="AQ290" s="17"/>
      <c r="AR290" s="17"/>
      <c r="AS290" s="17"/>
      <c r="AT290" s="18"/>
      <c r="AU290" s="17"/>
      <c r="AV290" s="17"/>
      <c r="AW290" s="17"/>
      <c r="AX290" s="17"/>
      <c r="AY290" s="17"/>
      <c r="AZ290" s="18"/>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80"/>
      <c r="CC290" s="80"/>
      <c r="CD290" s="80"/>
      <c r="CE290" s="81"/>
      <c r="CF290" s="81"/>
      <c r="CG290" s="17"/>
      <c r="CH290" s="73"/>
      <c r="CI290" s="73"/>
      <c r="CJ290" s="73"/>
      <c r="CK290" s="73"/>
      <c r="CL290" s="73"/>
      <c r="CM290" s="73"/>
      <c r="CN290" s="73"/>
      <c r="CO290" s="74"/>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5"/>
      <c r="EN290" s="75"/>
      <c r="EO290" s="75"/>
      <c r="EP290" s="75"/>
      <c r="EQ290" s="73"/>
      <c r="ER290" s="73"/>
      <c r="ES290" s="73"/>
      <c r="ET290" s="73"/>
      <c r="EU290" s="73"/>
    </row>
    <row r="291" spans="1:151" x14ac:dyDescent="0.25">
      <c r="A291" s="17"/>
      <c r="B291" s="17"/>
      <c r="C291" s="78"/>
      <c r="D291" s="79"/>
      <c r="E291" s="17"/>
      <c r="F291" s="17"/>
      <c r="G291" s="17"/>
      <c r="H291" s="17"/>
      <c r="I291" s="17"/>
      <c r="J291" s="78"/>
      <c r="K291" s="78"/>
      <c r="L291" s="78"/>
      <c r="M291" s="78"/>
      <c r="N291" s="17"/>
      <c r="O291" s="78"/>
      <c r="P291" s="78"/>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8"/>
      <c r="AP291" s="17"/>
      <c r="AQ291" s="17"/>
      <c r="AR291" s="17"/>
      <c r="AS291" s="17"/>
      <c r="AT291" s="18"/>
      <c r="AU291" s="17"/>
      <c r="AV291" s="17"/>
      <c r="AW291" s="17"/>
      <c r="AX291" s="17"/>
      <c r="AY291" s="17"/>
      <c r="AZ291" s="18"/>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80"/>
      <c r="CC291" s="80"/>
      <c r="CD291" s="80"/>
      <c r="CE291" s="81"/>
      <c r="CF291" s="81"/>
      <c r="CG291" s="17"/>
      <c r="CH291" s="73"/>
      <c r="CI291" s="73"/>
      <c r="CJ291" s="73"/>
      <c r="CK291" s="73"/>
      <c r="CL291" s="73"/>
      <c r="CM291" s="73"/>
      <c r="CN291" s="73"/>
      <c r="CO291" s="74"/>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5"/>
      <c r="EN291" s="75"/>
      <c r="EO291" s="75"/>
      <c r="EP291" s="75"/>
      <c r="EQ291" s="73"/>
      <c r="ER291" s="73"/>
      <c r="ES291" s="73"/>
      <c r="ET291" s="73"/>
      <c r="EU291" s="73"/>
    </row>
    <row r="292" spans="1:151" x14ac:dyDescent="0.25">
      <c r="A292" s="17"/>
      <c r="B292" s="17"/>
      <c r="C292" s="78"/>
      <c r="D292" s="79"/>
      <c r="E292" s="17"/>
      <c r="F292" s="17"/>
      <c r="G292" s="17"/>
      <c r="H292" s="17"/>
      <c r="I292" s="17"/>
      <c r="J292" s="78"/>
      <c r="K292" s="78"/>
      <c r="L292" s="78"/>
      <c r="M292" s="78"/>
      <c r="N292" s="17"/>
      <c r="O292" s="78"/>
      <c r="P292" s="78"/>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8"/>
      <c r="AP292" s="17"/>
      <c r="AQ292" s="17"/>
      <c r="AR292" s="17"/>
      <c r="AS292" s="17"/>
      <c r="AT292" s="18"/>
      <c r="AU292" s="17"/>
      <c r="AV292" s="17"/>
      <c r="AW292" s="17"/>
      <c r="AX292" s="17"/>
      <c r="AY292" s="17"/>
      <c r="AZ292" s="18"/>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80"/>
      <c r="CC292" s="80"/>
      <c r="CD292" s="80"/>
      <c r="CE292" s="81"/>
      <c r="CF292" s="81"/>
      <c r="CG292" s="17"/>
      <c r="CH292" s="73"/>
      <c r="CI292" s="73"/>
      <c r="CJ292" s="73"/>
      <c r="CK292" s="73"/>
      <c r="CL292" s="73"/>
      <c r="CM292" s="73"/>
      <c r="CN292" s="73"/>
      <c r="CO292" s="74"/>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5"/>
      <c r="EN292" s="75"/>
      <c r="EO292" s="75"/>
      <c r="EP292" s="75"/>
      <c r="EQ292" s="73"/>
      <c r="ER292" s="73"/>
      <c r="ES292" s="73"/>
      <c r="ET292" s="73"/>
      <c r="EU292" s="73"/>
    </row>
    <row r="293" spans="1:151" x14ac:dyDescent="0.25">
      <c r="A293" s="17"/>
      <c r="B293" s="17"/>
      <c r="C293" s="78"/>
      <c r="D293" s="79"/>
      <c r="E293" s="17"/>
      <c r="F293" s="17"/>
      <c r="G293" s="17"/>
      <c r="H293" s="17"/>
      <c r="I293" s="17"/>
      <c r="J293" s="78"/>
      <c r="K293" s="78"/>
      <c r="L293" s="78"/>
      <c r="M293" s="78"/>
      <c r="N293" s="17"/>
      <c r="O293" s="78"/>
      <c r="P293" s="78"/>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8"/>
      <c r="AP293" s="17"/>
      <c r="AQ293" s="17"/>
      <c r="AR293" s="17"/>
      <c r="AS293" s="17"/>
      <c r="AT293" s="18"/>
      <c r="AU293" s="17"/>
      <c r="AV293" s="17"/>
      <c r="AW293" s="17"/>
      <c r="AX293" s="17"/>
      <c r="AY293" s="17"/>
      <c r="AZ293" s="18"/>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80"/>
      <c r="CC293" s="80"/>
      <c r="CD293" s="80"/>
      <c r="CE293" s="81"/>
      <c r="CF293" s="81"/>
      <c r="CG293" s="17"/>
      <c r="CH293" s="73"/>
      <c r="CI293" s="73"/>
      <c r="CJ293" s="73"/>
      <c r="CK293" s="73"/>
      <c r="CL293" s="73"/>
      <c r="CM293" s="73"/>
      <c r="CN293" s="73"/>
      <c r="CO293" s="74"/>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5"/>
      <c r="EN293" s="75"/>
      <c r="EO293" s="75"/>
      <c r="EP293" s="75"/>
      <c r="EQ293" s="73"/>
      <c r="ER293" s="73"/>
      <c r="ES293" s="73"/>
      <c r="ET293" s="73"/>
      <c r="EU293" s="73"/>
    </row>
    <row r="294" spans="1:151" x14ac:dyDescent="0.25">
      <c r="A294" s="17"/>
      <c r="B294" s="17"/>
      <c r="C294" s="78"/>
      <c r="D294" s="79"/>
      <c r="E294" s="17"/>
      <c r="F294" s="17"/>
      <c r="G294" s="17"/>
      <c r="H294" s="17"/>
      <c r="I294" s="17"/>
      <c r="J294" s="78"/>
      <c r="K294" s="78"/>
      <c r="L294" s="78"/>
      <c r="M294" s="78"/>
      <c r="N294" s="17"/>
      <c r="O294" s="78"/>
      <c r="P294" s="78"/>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8"/>
      <c r="AP294" s="17"/>
      <c r="AQ294" s="17"/>
      <c r="AR294" s="17"/>
      <c r="AS294" s="17"/>
      <c r="AT294" s="18"/>
      <c r="AU294" s="17"/>
      <c r="AV294" s="17"/>
      <c r="AW294" s="17"/>
      <c r="AX294" s="17"/>
      <c r="AY294" s="17"/>
      <c r="AZ294" s="18"/>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80"/>
      <c r="CC294" s="80"/>
      <c r="CD294" s="80"/>
      <c r="CE294" s="81"/>
      <c r="CF294" s="81"/>
      <c r="CG294" s="17"/>
      <c r="CH294" s="73"/>
      <c r="CI294" s="73"/>
      <c r="CJ294" s="73"/>
      <c r="CK294" s="73"/>
      <c r="CL294" s="73"/>
      <c r="CM294" s="73"/>
      <c r="CN294" s="73"/>
      <c r="CO294" s="74"/>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5"/>
      <c r="EN294" s="75"/>
      <c r="EO294" s="75"/>
      <c r="EP294" s="75"/>
      <c r="EQ294" s="73"/>
      <c r="ER294" s="73"/>
      <c r="ES294" s="73"/>
      <c r="ET294" s="73"/>
      <c r="EU294" s="73"/>
    </row>
    <row r="295" spans="1:151" x14ac:dyDescent="0.25">
      <c r="A295" s="17"/>
      <c r="B295" s="17"/>
      <c r="C295" s="78"/>
      <c r="D295" s="79"/>
      <c r="E295" s="17"/>
      <c r="F295" s="17"/>
      <c r="G295" s="17"/>
      <c r="H295" s="17"/>
      <c r="I295" s="17"/>
      <c r="J295" s="78"/>
      <c r="K295" s="78"/>
      <c r="L295" s="78"/>
      <c r="M295" s="78"/>
      <c r="N295" s="17"/>
      <c r="O295" s="78"/>
      <c r="P295" s="78"/>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8"/>
      <c r="AP295" s="17"/>
      <c r="AQ295" s="17"/>
      <c r="AR295" s="17"/>
      <c r="AS295" s="17"/>
      <c r="AT295" s="18"/>
      <c r="AU295" s="17"/>
      <c r="AV295" s="17"/>
      <c r="AW295" s="17"/>
      <c r="AX295" s="17"/>
      <c r="AY295" s="17"/>
      <c r="AZ295" s="18"/>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80"/>
      <c r="CC295" s="80"/>
      <c r="CD295" s="80"/>
      <c r="CE295" s="81"/>
      <c r="CF295" s="81"/>
      <c r="CG295" s="17"/>
      <c r="CH295" s="73"/>
      <c r="CI295" s="73"/>
      <c r="CJ295" s="73"/>
      <c r="CK295" s="73"/>
      <c r="CL295" s="73"/>
      <c r="CM295" s="73"/>
      <c r="CN295" s="73"/>
      <c r="CO295" s="74"/>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5"/>
      <c r="EN295" s="75"/>
      <c r="EO295" s="75"/>
      <c r="EP295" s="75"/>
      <c r="EQ295" s="73"/>
      <c r="ER295" s="73"/>
      <c r="ES295" s="73"/>
      <c r="ET295" s="73"/>
      <c r="EU295" s="73"/>
    </row>
    <row r="296" spans="1:151" x14ac:dyDescent="0.25">
      <c r="A296" s="17"/>
      <c r="B296" s="17"/>
      <c r="C296" s="78"/>
      <c r="D296" s="79"/>
      <c r="E296" s="17"/>
      <c r="F296" s="17"/>
      <c r="G296" s="17"/>
      <c r="H296" s="17"/>
      <c r="I296" s="17"/>
      <c r="J296" s="78"/>
      <c r="K296" s="78"/>
      <c r="L296" s="78"/>
      <c r="M296" s="78"/>
      <c r="N296" s="17"/>
      <c r="O296" s="78"/>
      <c r="P296" s="78"/>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8"/>
      <c r="AP296" s="17"/>
      <c r="AQ296" s="17"/>
      <c r="AR296" s="17"/>
      <c r="AS296" s="17"/>
      <c r="AT296" s="18"/>
      <c r="AU296" s="17"/>
      <c r="AV296" s="17"/>
      <c r="AW296" s="17"/>
      <c r="AX296" s="17"/>
      <c r="AY296" s="17"/>
      <c r="AZ296" s="18"/>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80"/>
      <c r="CC296" s="80"/>
      <c r="CD296" s="80"/>
      <c r="CE296" s="81"/>
      <c r="CF296" s="81"/>
      <c r="CG296" s="17"/>
      <c r="CH296" s="73"/>
      <c r="CI296" s="73"/>
      <c r="CJ296" s="73"/>
      <c r="CK296" s="73"/>
      <c r="CL296" s="73"/>
      <c r="CM296" s="73"/>
      <c r="CN296" s="73"/>
      <c r="CO296" s="74"/>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5"/>
      <c r="EN296" s="75"/>
      <c r="EO296" s="75"/>
      <c r="EP296" s="75"/>
      <c r="EQ296" s="73"/>
      <c r="ER296" s="73"/>
      <c r="ES296" s="73"/>
      <c r="ET296" s="73"/>
      <c r="EU296" s="73"/>
    </row>
    <row r="297" spans="1:151" x14ac:dyDescent="0.25">
      <c r="A297" s="17"/>
      <c r="B297" s="17"/>
      <c r="C297" s="78"/>
      <c r="D297" s="79"/>
      <c r="E297" s="17"/>
      <c r="F297" s="17"/>
      <c r="G297" s="17"/>
      <c r="H297" s="17"/>
      <c r="I297" s="17"/>
      <c r="J297" s="78"/>
      <c r="K297" s="78"/>
      <c r="L297" s="78"/>
      <c r="M297" s="78"/>
      <c r="N297" s="17"/>
      <c r="O297" s="78"/>
      <c r="P297" s="78"/>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8"/>
      <c r="AP297" s="17"/>
      <c r="AQ297" s="17"/>
      <c r="AR297" s="17"/>
      <c r="AS297" s="17"/>
      <c r="AT297" s="18"/>
      <c r="AU297" s="17"/>
      <c r="AV297" s="17"/>
      <c r="AW297" s="17"/>
      <c r="AX297" s="17"/>
      <c r="AY297" s="17"/>
      <c r="AZ297" s="18"/>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80"/>
      <c r="CC297" s="80"/>
      <c r="CD297" s="80"/>
      <c r="CE297" s="81"/>
      <c r="CF297" s="81"/>
      <c r="CG297" s="17"/>
      <c r="CH297" s="73"/>
      <c r="CI297" s="73"/>
      <c r="CJ297" s="73"/>
      <c r="CK297" s="73"/>
      <c r="CL297" s="73"/>
      <c r="CM297" s="73"/>
      <c r="CN297" s="73"/>
      <c r="CO297" s="74"/>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5"/>
      <c r="EN297" s="75"/>
      <c r="EO297" s="75"/>
      <c r="EP297" s="75"/>
      <c r="EQ297" s="73"/>
      <c r="ER297" s="73"/>
      <c r="ES297" s="73"/>
      <c r="ET297" s="73"/>
      <c r="EU297" s="73"/>
    </row>
    <row r="298" spans="1:151" x14ac:dyDescent="0.25">
      <c r="A298" s="17"/>
      <c r="B298" s="17"/>
      <c r="C298" s="78"/>
      <c r="D298" s="79"/>
      <c r="E298" s="17"/>
      <c r="F298" s="17"/>
      <c r="G298" s="17"/>
      <c r="H298" s="17"/>
      <c r="I298" s="17"/>
      <c r="J298" s="78"/>
      <c r="K298" s="78"/>
      <c r="L298" s="78"/>
      <c r="M298" s="78"/>
      <c r="N298" s="17"/>
      <c r="O298" s="78"/>
      <c r="P298" s="78"/>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8"/>
      <c r="AP298" s="17"/>
      <c r="AQ298" s="17"/>
      <c r="AR298" s="17"/>
      <c r="AS298" s="17"/>
      <c r="AT298" s="18"/>
      <c r="AU298" s="17"/>
      <c r="AV298" s="17"/>
      <c r="AW298" s="17"/>
      <c r="AX298" s="17"/>
      <c r="AY298" s="17"/>
      <c r="AZ298" s="18"/>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80"/>
      <c r="CC298" s="80"/>
      <c r="CD298" s="80"/>
      <c r="CE298" s="81"/>
      <c r="CF298" s="81"/>
      <c r="CG298" s="17"/>
      <c r="CH298" s="73"/>
      <c r="CI298" s="73"/>
      <c r="CJ298" s="73"/>
      <c r="CK298" s="73"/>
      <c r="CL298" s="73"/>
      <c r="CM298" s="73"/>
      <c r="CN298" s="73"/>
      <c r="CO298" s="74"/>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5"/>
      <c r="EN298" s="75"/>
      <c r="EO298" s="75"/>
      <c r="EP298" s="75"/>
      <c r="EQ298" s="73"/>
      <c r="ER298" s="73"/>
      <c r="ES298" s="73"/>
      <c r="ET298" s="73"/>
      <c r="EU298" s="73"/>
    </row>
    <row r="299" spans="1:151" x14ac:dyDescent="0.25">
      <c r="A299" s="17"/>
      <c r="B299" s="17"/>
      <c r="C299" s="78"/>
      <c r="D299" s="79"/>
      <c r="E299" s="17"/>
      <c r="F299" s="17"/>
      <c r="G299" s="17"/>
      <c r="H299" s="17"/>
      <c r="I299" s="17"/>
      <c r="J299" s="78"/>
      <c r="K299" s="78"/>
      <c r="L299" s="78"/>
      <c r="M299" s="78"/>
      <c r="N299" s="17"/>
      <c r="O299" s="78"/>
      <c r="P299" s="78"/>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8"/>
      <c r="AP299" s="17"/>
      <c r="AQ299" s="17"/>
      <c r="AR299" s="17"/>
      <c r="AS299" s="17"/>
      <c r="AT299" s="18"/>
      <c r="AU299" s="17"/>
      <c r="AV299" s="17"/>
      <c r="AW299" s="17"/>
      <c r="AX299" s="17"/>
      <c r="AY299" s="17"/>
      <c r="AZ299" s="18"/>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80"/>
      <c r="CC299" s="80"/>
      <c r="CD299" s="80"/>
      <c r="CE299" s="81"/>
      <c r="CF299" s="81"/>
      <c r="CG299" s="17"/>
      <c r="CH299" s="73"/>
      <c r="CI299" s="73"/>
      <c r="CJ299" s="73"/>
      <c r="CK299" s="73"/>
      <c r="CL299" s="73"/>
      <c r="CM299" s="73"/>
      <c r="CN299" s="73"/>
      <c r="CO299" s="74"/>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5"/>
      <c r="EN299" s="75"/>
      <c r="EO299" s="75"/>
      <c r="EP299" s="75"/>
      <c r="EQ299" s="73"/>
      <c r="ER299" s="73"/>
      <c r="ES299" s="73"/>
      <c r="ET299" s="73"/>
      <c r="EU299" s="73"/>
    </row>
    <row r="300" spans="1:151" x14ac:dyDescent="0.25">
      <c r="A300" s="17"/>
      <c r="B300" s="17"/>
      <c r="C300" s="78"/>
      <c r="D300" s="79"/>
      <c r="E300" s="17"/>
      <c r="F300" s="17"/>
      <c r="G300" s="17"/>
      <c r="H300" s="17"/>
      <c r="I300" s="17"/>
      <c r="J300" s="78"/>
      <c r="K300" s="78"/>
      <c r="L300" s="78"/>
      <c r="M300" s="78"/>
      <c r="N300" s="17"/>
      <c r="O300" s="78"/>
      <c r="P300" s="78"/>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8"/>
      <c r="AP300" s="17"/>
      <c r="AQ300" s="17"/>
      <c r="AR300" s="17"/>
      <c r="AS300" s="17"/>
      <c r="AT300" s="18"/>
      <c r="AU300" s="17"/>
      <c r="AV300" s="17"/>
      <c r="AW300" s="17"/>
      <c r="AX300" s="17"/>
      <c r="AY300" s="17"/>
      <c r="AZ300" s="18"/>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80"/>
      <c r="CC300" s="80"/>
      <c r="CD300" s="80"/>
      <c r="CE300" s="81"/>
      <c r="CF300" s="81"/>
      <c r="CG300" s="17"/>
      <c r="CH300" s="73"/>
      <c r="CI300" s="73"/>
      <c r="CJ300" s="73"/>
      <c r="CK300" s="73"/>
      <c r="CL300" s="73"/>
      <c r="CM300" s="73"/>
      <c r="CN300" s="73"/>
      <c r="CO300" s="74"/>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5"/>
      <c r="EN300" s="75"/>
      <c r="EO300" s="75"/>
      <c r="EP300" s="75"/>
      <c r="EQ300" s="73"/>
      <c r="ER300" s="73"/>
      <c r="ES300" s="73"/>
      <c r="ET300" s="73"/>
      <c r="EU300" s="73"/>
    </row>
    <row r="301" spans="1:151" x14ac:dyDescent="0.25">
      <c r="A301" s="17"/>
      <c r="B301" s="17"/>
      <c r="C301" s="78"/>
      <c r="D301" s="79"/>
      <c r="E301" s="17"/>
      <c r="F301" s="17"/>
      <c r="G301" s="17"/>
      <c r="H301" s="17"/>
      <c r="I301" s="17"/>
      <c r="J301" s="78"/>
      <c r="K301" s="78"/>
      <c r="L301" s="78"/>
      <c r="M301" s="78"/>
      <c r="N301" s="17"/>
      <c r="O301" s="78"/>
      <c r="P301" s="78"/>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8"/>
      <c r="AP301" s="17"/>
      <c r="AQ301" s="17"/>
      <c r="AR301" s="17"/>
      <c r="AS301" s="17"/>
      <c r="AT301" s="18"/>
      <c r="AU301" s="17"/>
      <c r="AV301" s="17"/>
      <c r="AW301" s="17"/>
      <c r="AX301" s="17"/>
      <c r="AY301" s="17"/>
      <c r="AZ301" s="18"/>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80"/>
      <c r="CC301" s="80"/>
      <c r="CD301" s="80"/>
      <c r="CE301" s="81"/>
      <c r="CF301" s="81"/>
      <c r="CG301" s="17"/>
      <c r="CH301" s="73"/>
      <c r="CI301" s="73"/>
      <c r="CJ301" s="73"/>
      <c r="CK301" s="73"/>
      <c r="CL301" s="73"/>
      <c r="CM301" s="73"/>
      <c r="CN301" s="73"/>
      <c r="CO301" s="74"/>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5"/>
      <c r="EN301" s="75"/>
      <c r="EO301" s="75"/>
      <c r="EP301" s="75"/>
      <c r="EQ301" s="73"/>
      <c r="ER301" s="73"/>
      <c r="ES301" s="73"/>
      <c r="ET301" s="73"/>
      <c r="EU301" s="73"/>
    </row>
    <row r="302" spans="1:151" x14ac:dyDescent="0.25">
      <c r="A302" s="17"/>
      <c r="B302" s="17"/>
      <c r="C302" s="78"/>
      <c r="D302" s="79"/>
      <c r="E302" s="17"/>
      <c r="F302" s="17"/>
      <c r="G302" s="17"/>
      <c r="H302" s="17"/>
      <c r="I302" s="17"/>
      <c r="J302" s="78"/>
      <c r="K302" s="78"/>
      <c r="L302" s="78"/>
      <c r="M302" s="78"/>
      <c r="N302" s="17"/>
      <c r="O302" s="78"/>
      <c r="P302" s="78"/>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8"/>
      <c r="AP302" s="17"/>
      <c r="AQ302" s="17"/>
      <c r="AR302" s="17"/>
      <c r="AS302" s="17"/>
      <c r="AT302" s="18"/>
      <c r="AU302" s="17"/>
      <c r="AV302" s="17"/>
      <c r="AW302" s="17"/>
      <c r="AX302" s="17"/>
      <c r="AY302" s="17"/>
      <c r="AZ302" s="18"/>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80"/>
      <c r="CC302" s="80"/>
      <c r="CD302" s="80"/>
      <c r="CE302" s="81"/>
      <c r="CF302" s="81"/>
      <c r="CG302" s="17"/>
      <c r="CH302" s="73"/>
      <c r="CI302" s="73"/>
      <c r="CJ302" s="73"/>
      <c r="CK302" s="73"/>
      <c r="CL302" s="73"/>
      <c r="CM302" s="73"/>
      <c r="CN302" s="73"/>
      <c r="CO302" s="74"/>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5"/>
      <c r="EN302" s="75"/>
      <c r="EO302" s="75"/>
      <c r="EP302" s="75"/>
      <c r="EQ302" s="73"/>
      <c r="ER302" s="73"/>
      <c r="ES302" s="73"/>
      <c r="ET302" s="73"/>
      <c r="EU302" s="73"/>
    </row>
    <row r="303" spans="1:151" x14ac:dyDescent="0.25">
      <c r="A303" s="17"/>
      <c r="B303" s="17"/>
      <c r="C303" s="78"/>
      <c r="D303" s="79"/>
      <c r="E303" s="17"/>
      <c r="F303" s="17"/>
      <c r="G303" s="17"/>
      <c r="H303" s="17"/>
      <c r="I303" s="17"/>
      <c r="J303" s="78"/>
      <c r="K303" s="78"/>
      <c r="L303" s="78"/>
      <c r="M303" s="78"/>
      <c r="N303" s="17"/>
      <c r="O303" s="78"/>
      <c r="P303" s="78"/>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8"/>
      <c r="AP303" s="17"/>
      <c r="AQ303" s="17"/>
      <c r="AR303" s="17"/>
      <c r="AS303" s="17"/>
      <c r="AT303" s="18"/>
      <c r="AU303" s="17"/>
      <c r="AV303" s="17"/>
      <c r="AW303" s="17"/>
      <c r="AX303" s="17"/>
      <c r="AY303" s="17"/>
      <c r="AZ303" s="18"/>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80"/>
      <c r="CC303" s="80"/>
      <c r="CD303" s="80"/>
      <c r="CE303" s="81"/>
      <c r="CF303" s="81"/>
      <c r="CG303" s="17"/>
      <c r="CH303" s="73"/>
      <c r="CI303" s="73"/>
      <c r="CJ303" s="73"/>
      <c r="CK303" s="73"/>
      <c r="CL303" s="73"/>
      <c r="CM303" s="73"/>
      <c r="CN303" s="73"/>
      <c r="CO303" s="74"/>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5"/>
      <c r="EN303" s="75"/>
      <c r="EO303" s="75"/>
      <c r="EP303" s="75"/>
      <c r="EQ303" s="73"/>
      <c r="ER303" s="73"/>
      <c r="ES303" s="73"/>
      <c r="ET303" s="73"/>
      <c r="EU303" s="73"/>
    </row>
    <row r="304" spans="1:151" x14ac:dyDescent="0.25">
      <c r="A304" s="17"/>
      <c r="B304" s="17"/>
      <c r="C304" s="78"/>
      <c r="D304" s="79"/>
      <c r="E304" s="17"/>
      <c r="F304" s="17"/>
      <c r="G304" s="17"/>
      <c r="H304" s="17"/>
      <c r="I304" s="17"/>
      <c r="J304" s="78"/>
      <c r="K304" s="78"/>
      <c r="L304" s="78"/>
      <c r="M304" s="78"/>
      <c r="N304" s="17"/>
      <c r="O304" s="78"/>
      <c r="P304" s="78"/>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8"/>
      <c r="AP304" s="17"/>
      <c r="AQ304" s="17"/>
      <c r="AR304" s="17"/>
      <c r="AS304" s="17"/>
      <c r="AT304" s="18"/>
      <c r="AU304" s="17"/>
      <c r="AV304" s="17"/>
      <c r="AW304" s="17"/>
      <c r="AX304" s="17"/>
      <c r="AY304" s="17"/>
      <c r="AZ304" s="18"/>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80"/>
      <c r="CC304" s="80"/>
      <c r="CD304" s="80"/>
      <c r="CE304" s="81"/>
      <c r="CF304" s="81"/>
      <c r="CG304" s="17"/>
      <c r="CH304" s="73"/>
      <c r="CI304" s="73"/>
      <c r="CJ304" s="73"/>
      <c r="CK304" s="73"/>
      <c r="CL304" s="73"/>
      <c r="CM304" s="73"/>
      <c r="CN304" s="73"/>
      <c r="CO304" s="74"/>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5"/>
      <c r="EN304" s="75"/>
      <c r="EO304" s="75"/>
      <c r="EP304" s="75"/>
      <c r="EQ304" s="73"/>
      <c r="ER304" s="73"/>
      <c r="ES304" s="73"/>
      <c r="ET304" s="73"/>
      <c r="EU304" s="73"/>
    </row>
    <row r="305" spans="1:151" x14ac:dyDescent="0.25">
      <c r="A305" s="17"/>
      <c r="B305" s="17"/>
      <c r="C305" s="78"/>
      <c r="D305" s="79"/>
      <c r="E305" s="17"/>
      <c r="F305" s="17"/>
      <c r="G305" s="17"/>
      <c r="H305" s="17"/>
      <c r="I305" s="17"/>
      <c r="J305" s="78"/>
      <c r="K305" s="78"/>
      <c r="L305" s="78"/>
      <c r="M305" s="78"/>
      <c r="N305" s="17"/>
      <c r="O305" s="78"/>
      <c r="P305" s="78"/>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8"/>
      <c r="AP305" s="17"/>
      <c r="AQ305" s="17"/>
      <c r="AR305" s="17"/>
      <c r="AS305" s="17"/>
      <c r="AT305" s="18"/>
      <c r="AU305" s="17"/>
      <c r="AV305" s="17"/>
      <c r="AW305" s="17"/>
      <c r="AX305" s="17"/>
      <c r="AY305" s="17"/>
      <c r="AZ305" s="18"/>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80"/>
      <c r="CC305" s="80"/>
      <c r="CD305" s="80"/>
      <c r="CE305" s="81"/>
      <c r="CF305" s="81"/>
      <c r="CG305" s="17"/>
      <c r="CH305" s="73"/>
      <c r="CI305" s="73"/>
      <c r="CJ305" s="73"/>
      <c r="CK305" s="73"/>
      <c r="CL305" s="73"/>
      <c r="CM305" s="73"/>
      <c r="CN305" s="73"/>
      <c r="CO305" s="74"/>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5"/>
      <c r="EN305" s="75"/>
      <c r="EO305" s="75"/>
      <c r="EP305" s="75"/>
      <c r="EQ305" s="73"/>
      <c r="ER305" s="73"/>
      <c r="ES305" s="73"/>
      <c r="ET305" s="73"/>
      <c r="EU305" s="73"/>
    </row>
    <row r="306" spans="1:151" x14ac:dyDescent="0.25">
      <c r="A306" s="17"/>
      <c r="B306" s="17"/>
      <c r="C306" s="78"/>
      <c r="D306" s="79"/>
      <c r="E306" s="17"/>
      <c r="F306" s="17"/>
      <c r="G306" s="17"/>
      <c r="H306" s="17"/>
      <c r="I306" s="17"/>
      <c r="J306" s="78"/>
      <c r="K306" s="78"/>
      <c r="L306" s="78"/>
      <c r="M306" s="78"/>
      <c r="N306" s="17"/>
      <c r="O306" s="78"/>
      <c r="P306" s="78"/>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8"/>
      <c r="AP306" s="17"/>
      <c r="AQ306" s="17"/>
      <c r="AR306" s="17"/>
      <c r="AS306" s="17"/>
      <c r="AT306" s="18"/>
      <c r="AU306" s="17"/>
      <c r="AV306" s="17"/>
      <c r="AW306" s="17"/>
      <c r="AX306" s="17"/>
      <c r="AY306" s="17"/>
      <c r="AZ306" s="18"/>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80"/>
      <c r="CC306" s="80"/>
      <c r="CD306" s="80"/>
      <c r="CE306" s="81"/>
      <c r="CF306" s="81"/>
      <c r="CG306" s="17"/>
      <c r="CH306" s="73"/>
      <c r="CI306" s="73"/>
      <c r="CJ306" s="73"/>
      <c r="CK306" s="73"/>
      <c r="CL306" s="73"/>
      <c r="CM306" s="73"/>
      <c r="CN306" s="73"/>
      <c r="CO306" s="74"/>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5"/>
      <c r="EN306" s="75"/>
      <c r="EO306" s="75"/>
      <c r="EP306" s="75"/>
      <c r="EQ306" s="73"/>
      <c r="ER306" s="73"/>
      <c r="ES306" s="73"/>
      <c r="ET306" s="73"/>
      <c r="EU306" s="73"/>
    </row>
    <row r="307" spans="1:151" x14ac:dyDescent="0.25">
      <c r="A307" s="17"/>
      <c r="B307" s="17"/>
      <c r="C307" s="78"/>
      <c r="D307" s="79"/>
      <c r="E307" s="17"/>
      <c r="F307" s="17"/>
      <c r="G307" s="17"/>
      <c r="H307" s="17"/>
      <c r="I307" s="17"/>
      <c r="J307" s="78"/>
      <c r="K307" s="78"/>
      <c r="L307" s="78"/>
      <c r="M307" s="78"/>
      <c r="N307" s="17"/>
      <c r="O307" s="78"/>
      <c r="P307" s="78"/>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8"/>
      <c r="AP307" s="17"/>
      <c r="AQ307" s="17"/>
      <c r="AR307" s="17"/>
      <c r="AS307" s="17"/>
      <c r="AT307" s="18"/>
      <c r="AU307" s="17"/>
      <c r="AV307" s="17"/>
      <c r="AW307" s="17"/>
      <c r="AX307" s="17"/>
      <c r="AY307" s="17"/>
      <c r="AZ307" s="18"/>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80"/>
      <c r="CC307" s="80"/>
      <c r="CD307" s="80"/>
      <c r="CE307" s="81"/>
      <c r="CF307" s="81"/>
      <c r="CG307" s="17"/>
      <c r="CH307" s="73"/>
      <c r="CI307" s="73"/>
      <c r="CJ307" s="73"/>
      <c r="CK307" s="73"/>
      <c r="CL307" s="73"/>
      <c r="CM307" s="73"/>
      <c r="CN307" s="73"/>
      <c r="CO307" s="74"/>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5"/>
      <c r="EN307" s="75"/>
      <c r="EO307" s="75"/>
      <c r="EP307" s="75"/>
      <c r="EQ307" s="73"/>
      <c r="ER307" s="73"/>
      <c r="ES307" s="73"/>
      <c r="ET307" s="73"/>
      <c r="EU307" s="73"/>
    </row>
    <row r="308" spans="1:151" x14ac:dyDescent="0.25">
      <c r="A308" s="17"/>
      <c r="B308" s="17"/>
      <c r="C308" s="78"/>
      <c r="D308" s="79"/>
      <c r="E308" s="17"/>
      <c r="F308" s="17"/>
      <c r="G308" s="17"/>
      <c r="H308" s="17"/>
      <c r="I308" s="17"/>
      <c r="J308" s="78"/>
      <c r="K308" s="78"/>
      <c r="L308" s="78"/>
      <c r="M308" s="78"/>
      <c r="N308" s="17"/>
      <c r="O308" s="78"/>
      <c r="P308" s="78"/>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8"/>
      <c r="AP308" s="17"/>
      <c r="AQ308" s="17"/>
      <c r="AR308" s="17"/>
      <c r="AS308" s="17"/>
      <c r="AT308" s="18"/>
      <c r="AU308" s="17"/>
      <c r="AV308" s="17"/>
      <c r="AW308" s="17"/>
      <c r="AX308" s="17"/>
      <c r="AY308" s="17"/>
      <c r="AZ308" s="18"/>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80"/>
      <c r="CC308" s="80"/>
      <c r="CD308" s="80"/>
      <c r="CE308" s="81"/>
      <c r="CF308" s="81"/>
      <c r="CG308" s="17"/>
      <c r="CH308" s="73"/>
      <c r="CI308" s="73"/>
      <c r="CJ308" s="73"/>
      <c r="CK308" s="73"/>
      <c r="CL308" s="73"/>
      <c r="CM308" s="73"/>
      <c r="CN308" s="73"/>
      <c r="CO308" s="74"/>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5"/>
      <c r="EN308" s="75"/>
      <c r="EO308" s="75"/>
      <c r="EP308" s="75"/>
      <c r="EQ308" s="73"/>
      <c r="ER308" s="73"/>
      <c r="ES308" s="73"/>
      <c r="ET308" s="73"/>
      <c r="EU308" s="73"/>
    </row>
    <row r="309" spans="1:151" x14ac:dyDescent="0.25">
      <c r="A309" s="17"/>
      <c r="B309" s="17"/>
      <c r="C309" s="78"/>
      <c r="D309" s="79"/>
      <c r="E309" s="17"/>
      <c r="F309" s="17"/>
      <c r="G309" s="17"/>
      <c r="H309" s="17"/>
      <c r="I309" s="17"/>
      <c r="J309" s="78"/>
      <c r="K309" s="78"/>
      <c r="L309" s="78"/>
      <c r="M309" s="78"/>
      <c r="N309" s="17"/>
      <c r="O309" s="78"/>
      <c r="P309" s="78"/>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8"/>
      <c r="AP309" s="17"/>
      <c r="AQ309" s="17"/>
      <c r="AR309" s="17"/>
      <c r="AS309" s="17"/>
      <c r="AT309" s="18"/>
      <c r="AU309" s="17"/>
      <c r="AV309" s="17"/>
      <c r="AW309" s="17"/>
      <c r="AX309" s="17"/>
      <c r="AY309" s="17"/>
      <c r="AZ309" s="18"/>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80"/>
      <c r="CC309" s="80"/>
      <c r="CD309" s="80"/>
      <c r="CE309" s="81"/>
      <c r="CF309" s="81"/>
      <c r="CG309" s="17"/>
      <c r="CH309" s="73"/>
      <c r="CI309" s="73"/>
      <c r="CJ309" s="73"/>
      <c r="CK309" s="73"/>
      <c r="CL309" s="73"/>
      <c r="CM309" s="73"/>
      <c r="CN309" s="73"/>
      <c r="CO309" s="74"/>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5"/>
      <c r="EN309" s="75"/>
      <c r="EO309" s="75"/>
      <c r="EP309" s="75"/>
      <c r="EQ309" s="73"/>
      <c r="ER309" s="73"/>
      <c r="ES309" s="73"/>
      <c r="ET309" s="73"/>
      <c r="EU309" s="73"/>
    </row>
    <row r="310" spans="1:151" x14ac:dyDescent="0.25">
      <c r="A310" s="17"/>
      <c r="B310" s="17"/>
      <c r="C310" s="78"/>
      <c r="D310" s="79"/>
      <c r="E310" s="17"/>
      <c r="F310" s="17"/>
      <c r="G310" s="17"/>
      <c r="H310" s="17"/>
      <c r="I310" s="17"/>
      <c r="J310" s="78"/>
      <c r="K310" s="78"/>
      <c r="L310" s="78"/>
      <c r="M310" s="78"/>
      <c r="N310" s="17"/>
      <c r="O310" s="78"/>
      <c r="P310" s="78"/>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8"/>
      <c r="AP310" s="17"/>
      <c r="AQ310" s="17"/>
      <c r="AR310" s="17"/>
      <c r="AS310" s="17"/>
      <c r="AT310" s="18"/>
      <c r="AU310" s="17"/>
      <c r="AV310" s="17"/>
      <c r="AW310" s="17"/>
      <c r="AX310" s="17"/>
      <c r="AY310" s="17"/>
      <c r="AZ310" s="18"/>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80"/>
      <c r="CC310" s="80"/>
      <c r="CD310" s="80"/>
      <c r="CE310" s="81"/>
      <c r="CF310" s="81"/>
      <c r="CG310" s="17"/>
      <c r="CH310" s="73"/>
      <c r="CI310" s="73"/>
      <c r="CJ310" s="73"/>
      <c r="CK310" s="73"/>
      <c r="CL310" s="73"/>
      <c r="CM310" s="73"/>
      <c r="CN310" s="73"/>
      <c r="CO310" s="74"/>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5"/>
      <c r="EN310" s="75"/>
      <c r="EO310" s="75"/>
      <c r="EP310" s="75"/>
      <c r="EQ310" s="73"/>
      <c r="ER310" s="73"/>
      <c r="ES310" s="73"/>
      <c r="ET310" s="73"/>
      <c r="EU310" s="73"/>
    </row>
    <row r="311" spans="1:151" x14ac:dyDescent="0.25">
      <c r="A311" s="17"/>
      <c r="B311" s="17"/>
      <c r="C311" s="78"/>
      <c r="D311" s="79"/>
      <c r="E311" s="17"/>
      <c r="F311" s="17"/>
      <c r="G311" s="17"/>
      <c r="H311" s="17"/>
      <c r="I311" s="17"/>
      <c r="J311" s="78"/>
      <c r="K311" s="78"/>
      <c r="L311" s="78"/>
      <c r="M311" s="78"/>
      <c r="N311" s="17"/>
      <c r="O311" s="78"/>
      <c r="P311" s="78"/>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8"/>
      <c r="AP311" s="17"/>
      <c r="AQ311" s="17"/>
      <c r="AR311" s="17"/>
      <c r="AS311" s="17"/>
      <c r="AT311" s="18"/>
      <c r="AU311" s="17"/>
      <c r="AV311" s="17"/>
      <c r="AW311" s="17"/>
      <c r="AX311" s="17"/>
      <c r="AY311" s="17"/>
      <c r="AZ311" s="18"/>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80"/>
      <c r="CC311" s="80"/>
      <c r="CD311" s="80"/>
      <c r="CE311" s="81"/>
      <c r="CF311" s="81"/>
      <c r="CG311" s="17"/>
      <c r="CH311" s="73"/>
      <c r="CI311" s="73"/>
      <c r="CJ311" s="73"/>
      <c r="CK311" s="73"/>
      <c r="CL311" s="73"/>
      <c r="CM311" s="73"/>
      <c r="CN311" s="73"/>
      <c r="CO311" s="74"/>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5"/>
      <c r="EN311" s="75"/>
      <c r="EO311" s="75"/>
      <c r="EP311" s="75"/>
      <c r="EQ311" s="73"/>
      <c r="ER311" s="73"/>
      <c r="ES311" s="73"/>
      <c r="ET311" s="73"/>
      <c r="EU311" s="73"/>
    </row>
    <row r="312" spans="1:151" x14ac:dyDescent="0.25">
      <c r="A312" s="17"/>
      <c r="B312" s="17"/>
      <c r="C312" s="78"/>
      <c r="D312" s="79"/>
      <c r="E312" s="17"/>
      <c r="F312" s="17"/>
      <c r="G312" s="17"/>
      <c r="H312" s="17"/>
      <c r="I312" s="17"/>
      <c r="J312" s="78"/>
      <c r="K312" s="78"/>
      <c r="L312" s="78"/>
      <c r="M312" s="78"/>
      <c r="N312" s="17"/>
      <c r="O312" s="78"/>
      <c r="P312" s="78"/>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8"/>
      <c r="AP312" s="17"/>
      <c r="AQ312" s="17"/>
      <c r="AR312" s="17"/>
      <c r="AS312" s="17"/>
      <c r="AT312" s="18"/>
      <c r="AU312" s="17"/>
      <c r="AV312" s="17"/>
      <c r="AW312" s="17"/>
      <c r="AX312" s="17"/>
      <c r="AY312" s="17"/>
      <c r="AZ312" s="18"/>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80"/>
      <c r="CC312" s="80"/>
      <c r="CD312" s="80"/>
      <c r="CE312" s="81"/>
      <c r="CF312" s="81"/>
      <c r="CG312" s="17"/>
      <c r="CH312" s="73"/>
      <c r="CI312" s="73"/>
      <c r="CJ312" s="73"/>
      <c r="CK312" s="73"/>
      <c r="CL312" s="73"/>
      <c r="CM312" s="73"/>
      <c r="CN312" s="73"/>
      <c r="CO312" s="74"/>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5"/>
      <c r="EN312" s="75"/>
      <c r="EO312" s="75"/>
      <c r="EP312" s="75"/>
      <c r="EQ312" s="73"/>
      <c r="ER312" s="73"/>
      <c r="ES312" s="73"/>
      <c r="ET312" s="73"/>
      <c r="EU312" s="73"/>
    </row>
    <row r="313" spans="1:151" x14ac:dyDescent="0.25">
      <c r="A313" s="17"/>
      <c r="B313" s="17"/>
      <c r="C313" s="78"/>
      <c r="D313" s="79"/>
      <c r="E313" s="17"/>
      <c r="F313" s="17"/>
      <c r="G313" s="17"/>
      <c r="H313" s="17"/>
      <c r="I313" s="17"/>
      <c r="J313" s="78"/>
      <c r="K313" s="78"/>
      <c r="L313" s="78"/>
      <c r="M313" s="78"/>
      <c r="N313" s="17"/>
      <c r="O313" s="78"/>
      <c r="P313" s="78"/>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8"/>
      <c r="AP313" s="17"/>
      <c r="AQ313" s="17"/>
      <c r="AR313" s="17"/>
      <c r="AS313" s="17"/>
      <c r="AT313" s="18"/>
      <c r="AU313" s="17"/>
      <c r="AV313" s="17"/>
      <c r="AW313" s="17"/>
      <c r="AX313" s="17"/>
      <c r="AY313" s="17"/>
      <c r="AZ313" s="18"/>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80"/>
      <c r="CC313" s="80"/>
      <c r="CD313" s="80"/>
      <c r="CE313" s="81"/>
      <c r="CF313" s="81"/>
      <c r="CG313" s="17"/>
      <c r="CH313" s="73"/>
      <c r="CI313" s="73"/>
      <c r="CJ313" s="73"/>
      <c r="CK313" s="73"/>
      <c r="CL313" s="73"/>
      <c r="CM313" s="73"/>
      <c r="CN313" s="73"/>
      <c r="CO313" s="74"/>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5"/>
      <c r="EN313" s="75"/>
      <c r="EO313" s="75"/>
      <c r="EP313" s="75"/>
      <c r="EQ313" s="73"/>
      <c r="ER313" s="73"/>
      <c r="ES313" s="73"/>
      <c r="ET313" s="73"/>
      <c r="EU313" s="73"/>
    </row>
    <row r="314" spans="1:151" x14ac:dyDescent="0.25">
      <c r="A314" s="17"/>
      <c r="B314" s="17"/>
      <c r="C314" s="78"/>
      <c r="D314" s="79"/>
      <c r="E314" s="17"/>
      <c r="F314" s="17"/>
      <c r="G314" s="17"/>
      <c r="H314" s="17"/>
      <c r="I314" s="17"/>
      <c r="J314" s="78"/>
      <c r="K314" s="78"/>
      <c r="L314" s="78"/>
      <c r="M314" s="78"/>
      <c r="N314" s="17"/>
      <c r="O314" s="78"/>
      <c r="P314" s="78"/>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8"/>
      <c r="AP314" s="17"/>
      <c r="AQ314" s="17"/>
      <c r="AR314" s="17"/>
      <c r="AS314" s="17"/>
      <c r="AT314" s="18"/>
      <c r="AU314" s="17"/>
      <c r="AV314" s="17"/>
      <c r="AW314" s="17"/>
      <c r="AX314" s="17"/>
      <c r="AY314" s="17"/>
      <c r="AZ314" s="18"/>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80"/>
      <c r="CC314" s="80"/>
      <c r="CD314" s="80"/>
      <c r="CE314" s="81"/>
      <c r="CF314" s="81"/>
      <c r="CG314" s="17"/>
      <c r="CH314" s="73"/>
      <c r="CI314" s="73"/>
      <c r="CJ314" s="73"/>
      <c r="CK314" s="73"/>
      <c r="CL314" s="73"/>
      <c r="CM314" s="73"/>
      <c r="CN314" s="73"/>
      <c r="CO314" s="74"/>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5"/>
      <c r="EN314" s="75"/>
      <c r="EO314" s="75"/>
      <c r="EP314" s="75"/>
      <c r="EQ314" s="73"/>
      <c r="ER314" s="73"/>
      <c r="ES314" s="73"/>
      <c r="ET314" s="73"/>
      <c r="EU314" s="73"/>
    </row>
    <row r="315" spans="1:151" x14ac:dyDescent="0.25">
      <c r="A315" s="17"/>
      <c r="B315" s="17"/>
      <c r="C315" s="78"/>
      <c r="D315" s="79"/>
      <c r="E315" s="17"/>
      <c r="F315" s="17"/>
      <c r="G315" s="17"/>
      <c r="H315" s="17"/>
      <c r="I315" s="17"/>
      <c r="J315" s="78"/>
      <c r="K315" s="78"/>
      <c r="L315" s="78"/>
      <c r="M315" s="78"/>
      <c r="N315" s="17"/>
      <c r="O315" s="78"/>
      <c r="P315" s="78"/>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8"/>
      <c r="AP315" s="17"/>
      <c r="AQ315" s="17"/>
      <c r="AR315" s="17"/>
      <c r="AS315" s="17"/>
      <c r="AT315" s="18"/>
      <c r="AU315" s="17"/>
      <c r="AV315" s="17"/>
      <c r="AW315" s="17"/>
      <c r="AX315" s="17"/>
      <c r="AY315" s="17"/>
      <c r="AZ315" s="18"/>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80"/>
      <c r="CC315" s="80"/>
      <c r="CD315" s="80"/>
      <c r="CE315" s="81"/>
      <c r="CF315" s="81"/>
      <c r="CG315" s="17"/>
      <c r="CH315" s="73"/>
      <c r="CI315" s="73"/>
      <c r="CJ315" s="73"/>
      <c r="CK315" s="73"/>
      <c r="CL315" s="73"/>
      <c r="CM315" s="73"/>
      <c r="CN315" s="73"/>
      <c r="CO315" s="74"/>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5"/>
      <c r="EN315" s="75"/>
      <c r="EO315" s="75"/>
      <c r="EP315" s="75"/>
      <c r="EQ315" s="73"/>
      <c r="ER315" s="73"/>
      <c r="ES315" s="73"/>
      <c r="ET315" s="73"/>
      <c r="EU315" s="73"/>
    </row>
    <row r="316" spans="1:151" x14ac:dyDescent="0.25">
      <c r="A316" s="17"/>
      <c r="B316" s="17"/>
      <c r="C316" s="78"/>
      <c r="D316" s="79"/>
      <c r="E316" s="17"/>
      <c r="F316" s="17"/>
      <c r="G316" s="17"/>
      <c r="H316" s="17"/>
      <c r="I316" s="17"/>
      <c r="J316" s="78"/>
      <c r="K316" s="78"/>
      <c r="L316" s="78"/>
      <c r="M316" s="78"/>
      <c r="N316" s="17"/>
      <c r="O316" s="78"/>
      <c r="P316" s="78"/>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8"/>
      <c r="AP316" s="17"/>
      <c r="AQ316" s="17"/>
      <c r="AR316" s="17"/>
      <c r="AS316" s="17"/>
      <c r="AT316" s="18"/>
      <c r="AU316" s="17"/>
      <c r="AV316" s="17"/>
      <c r="AW316" s="17"/>
      <c r="AX316" s="17"/>
      <c r="AY316" s="17"/>
      <c r="AZ316" s="18"/>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80"/>
      <c r="CC316" s="80"/>
      <c r="CD316" s="80"/>
      <c r="CE316" s="81"/>
      <c r="CF316" s="81"/>
      <c r="CG316" s="17"/>
      <c r="CH316" s="73"/>
      <c r="CI316" s="73"/>
      <c r="CJ316" s="73"/>
      <c r="CK316" s="73"/>
      <c r="CL316" s="73"/>
      <c r="CM316" s="73"/>
      <c r="CN316" s="73"/>
      <c r="CO316" s="74"/>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5"/>
      <c r="EN316" s="75"/>
      <c r="EO316" s="75"/>
      <c r="EP316" s="75"/>
      <c r="EQ316" s="73"/>
      <c r="ER316" s="73"/>
      <c r="ES316" s="73"/>
      <c r="ET316" s="73"/>
      <c r="EU316" s="73"/>
    </row>
    <row r="317" spans="1:151" x14ac:dyDescent="0.25">
      <c r="A317" s="17"/>
      <c r="B317" s="17"/>
      <c r="C317" s="78"/>
      <c r="D317" s="79"/>
      <c r="E317" s="17"/>
      <c r="F317" s="17"/>
      <c r="G317" s="17"/>
      <c r="H317" s="17"/>
      <c r="I317" s="17"/>
      <c r="J317" s="78"/>
      <c r="K317" s="78"/>
      <c r="L317" s="78"/>
      <c r="M317" s="78"/>
      <c r="N317" s="17"/>
      <c r="O317" s="78"/>
      <c r="P317" s="78"/>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8"/>
      <c r="AP317" s="17"/>
      <c r="AQ317" s="17"/>
      <c r="AR317" s="17"/>
      <c r="AS317" s="17"/>
      <c r="AT317" s="18"/>
      <c r="AU317" s="17"/>
      <c r="AV317" s="17"/>
      <c r="AW317" s="17"/>
      <c r="AX317" s="17"/>
      <c r="AY317" s="17"/>
      <c r="AZ317" s="18"/>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80"/>
      <c r="CC317" s="80"/>
      <c r="CD317" s="80"/>
      <c r="CE317" s="81"/>
      <c r="CF317" s="81"/>
      <c r="CG317" s="17"/>
      <c r="CH317" s="73"/>
      <c r="CI317" s="73"/>
      <c r="CJ317" s="73"/>
      <c r="CK317" s="73"/>
      <c r="CL317" s="73"/>
      <c r="CM317" s="73"/>
      <c r="CN317" s="73"/>
      <c r="CO317" s="74"/>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5"/>
      <c r="EN317" s="75"/>
      <c r="EO317" s="75"/>
      <c r="EP317" s="75"/>
      <c r="EQ317" s="73"/>
      <c r="ER317" s="73"/>
      <c r="ES317" s="73"/>
      <c r="ET317" s="73"/>
      <c r="EU317" s="73"/>
    </row>
    <row r="318" spans="1:151" x14ac:dyDescent="0.25">
      <c r="A318" s="17"/>
      <c r="B318" s="17"/>
      <c r="C318" s="78"/>
      <c r="D318" s="79"/>
      <c r="E318" s="17"/>
      <c r="F318" s="17"/>
      <c r="G318" s="17"/>
      <c r="H318" s="17"/>
      <c r="I318" s="17"/>
      <c r="J318" s="78"/>
      <c r="K318" s="78"/>
      <c r="L318" s="78"/>
      <c r="M318" s="78"/>
      <c r="N318" s="17"/>
      <c r="O318" s="78"/>
      <c r="P318" s="78"/>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8"/>
      <c r="AP318" s="17"/>
      <c r="AQ318" s="17"/>
      <c r="AR318" s="17"/>
      <c r="AS318" s="17"/>
      <c r="AT318" s="18"/>
      <c r="AU318" s="17"/>
      <c r="AV318" s="17"/>
      <c r="AW318" s="17"/>
      <c r="AX318" s="17"/>
      <c r="AY318" s="17"/>
      <c r="AZ318" s="18"/>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80"/>
      <c r="CC318" s="80"/>
      <c r="CD318" s="80"/>
      <c r="CE318" s="81"/>
      <c r="CF318" s="81"/>
      <c r="CG318" s="17"/>
      <c r="CH318" s="73"/>
      <c r="CI318" s="73"/>
      <c r="CJ318" s="73"/>
      <c r="CK318" s="73"/>
      <c r="CL318" s="73"/>
      <c r="CM318" s="73"/>
      <c r="CN318" s="73"/>
      <c r="CO318" s="74"/>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5"/>
      <c r="EN318" s="75"/>
      <c r="EO318" s="75"/>
      <c r="EP318" s="75"/>
      <c r="EQ318" s="73"/>
      <c r="ER318" s="73"/>
      <c r="ES318" s="73"/>
      <c r="ET318" s="73"/>
      <c r="EU318" s="73"/>
    </row>
    <row r="319" spans="1:151" x14ac:dyDescent="0.25">
      <c r="A319" s="17"/>
      <c r="B319" s="17"/>
      <c r="C319" s="78"/>
      <c r="D319" s="79"/>
      <c r="E319" s="17"/>
      <c r="F319" s="17"/>
      <c r="G319" s="17"/>
      <c r="H319" s="17"/>
      <c r="I319" s="17"/>
      <c r="J319" s="78"/>
      <c r="K319" s="78"/>
      <c r="L319" s="78"/>
      <c r="M319" s="78"/>
      <c r="N319" s="17"/>
      <c r="O319" s="78"/>
      <c r="P319" s="78"/>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8"/>
      <c r="AP319" s="17"/>
      <c r="AQ319" s="17"/>
      <c r="AR319" s="17"/>
      <c r="AS319" s="17"/>
      <c r="AT319" s="18"/>
      <c r="AU319" s="17"/>
      <c r="AV319" s="17"/>
      <c r="AW319" s="17"/>
      <c r="AX319" s="17"/>
      <c r="AY319" s="17"/>
      <c r="AZ319" s="18"/>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80"/>
      <c r="CC319" s="80"/>
      <c r="CD319" s="80"/>
      <c r="CE319" s="81"/>
      <c r="CF319" s="81"/>
      <c r="CG319" s="17"/>
      <c r="CH319" s="73"/>
      <c r="CI319" s="73"/>
      <c r="CJ319" s="73"/>
      <c r="CK319" s="73"/>
      <c r="CL319" s="73"/>
      <c r="CM319" s="73"/>
      <c r="CN319" s="73"/>
      <c r="CO319" s="74"/>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5"/>
      <c r="EN319" s="75"/>
      <c r="EO319" s="75"/>
      <c r="EP319" s="75"/>
      <c r="EQ319" s="73"/>
      <c r="ER319" s="73"/>
      <c r="ES319" s="73"/>
      <c r="ET319" s="73"/>
      <c r="EU319" s="73"/>
    </row>
    <row r="320" spans="1:151" x14ac:dyDescent="0.25">
      <c r="A320" s="17"/>
      <c r="B320" s="17"/>
      <c r="C320" s="78"/>
      <c r="D320" s="79"/>
      <c r="E320" s="17"/>
      <c r="F320" s="17"/>
      <c r="G320" s="17"/>
      <c r="H320" s="17"/>
      <c r="I320" s="17"/>
      <c r="J320" s="78"/>
      <c r="K320" s="78"/>
      <c r="L320" s="78"/>
      <c r="M320" s="78"/>
      <c r="N320" s="17"/>
      <c r="O320" s="78"/>
      <c r="P320" s="78"/>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8"/>
      <c r="AP320" s="17"/>
      <c r="AQ320" s="17"/>
      <c r="AR320" s="17"/>
      <c r="AS320" s="17"/>
      <c r="AT320" s="18"/>
      <c r="AU320" s="17"/>
      <c r="AV320" s="17"/>
      <c r="AW320" s="17"/>
      <c r="AX320" s="17"/>
      <c r="AY320" s="17"/>
      <c r="AZ320" s="18"/>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80"/>
      <c r="CC320" s="80"/>
      <c r="CD320" s="80"/>
      <c r="CE320" s="81"/>
      <c r="CF320" s="81"/>
      <c r="CG320" s="17"/>
      <c r="CH320" s="73"/>
      <c r="CI320" s="73"/>
      <c r="CJ320" s="73"/>
      <c r="CK320" s="73"/>
      <c r="CL320" s="73"/>
      <c r="CM320" s="73"/>
      <c r="CN320" s="73"/>
      <c r="CO320" s="74"/>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5"/>
      <c r="EN320" s="75"/>
      <c r="EO320" s="75"/>
      <c r="EP320" s="75"/>
      <c r="EQ320" s="73"/>
      <c r="ER320" s="73"/>
      <c r="ES320" s="73"/>
      <c r="ET320" s="73"/>
      <c r="EU320" s="73"/>
    </row>
    <row r="321" spans="1:151" x14ac:dyDescent="0.25">
      <c r="A321" s="17"/>
      <c r="B321" s="17"/>
      <c r="C321" s="78"/>
      <c r="D321" s="79"/>
      <c r="E321" s="17"/>
      <c r="F321" s="17"/>
      <c r="G321" s="17"/>
      <c r="H321" s="17"/>
      <c r="I321" s="17"/>
      <c r="J321" s="78"/>
      <c r="K321" s="78"/>
      <c r="L321" s="78"/>
      <c r="M321" s="78"/>
      <c r="N321" s="17"/>
      <c r="O321" s="78"/>
      <c r="P321" s="78"/>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8"/>
      <c r="AP321" s="17"/>
      <c r="AQ321" s="17"/>
      <c r="AR321" s="17"/>
      <c r="AS321" s="17"/>
      <c r="AT321" s="18"/>
      <c r="AU321" s="17"/>
      <c r="AV321" s="17"/>
      <c r="AW321" s="17"/>
      <c r="AX321" s="17"/>
      <c r="AY321" s="17"/>
      <c r="AZ321" s="18"/>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80"/>
      <c r="CC321" s="80"/>
      <c r="CD321" s="80"/>
      <c r="CE321" s="81"/>
      <c r="CF321" s="81"/>
      <c r="CG321" s="17"/>
      <c r="CH321" s="73"/>
      <c r="CI321" s="73"/>
      <c r="CJ321" s="73"/>
      <c r="CK321" s="73"/>
      <c r="CL321" s="73"/>
      <c r="CM321" s="73"/>
      <c r="CN321" s="73"/>
      <c r="CO321" s="74"/>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5"/>
      <c r="EN321" s="75"/>
      <c r="EO321" s="75"/>
      <c r="EP321" s="75"/>
      <c r="EQ321" s="73"/>
      <c r="ER321" s="73"/>
      <c r="ES321" s="73"/>
      <c r="ET321" s="73"/>
      <c r="EU321" s="73"/>
    </row>
    <row r="322" spans="1:151" x14ac:dyDescent="0.25">
      <c r="A322" s="17"/>
      <c r="B322" s="17"/>
      <c r="C322" s="78"/>
      <c r="D322" s="79"/>
      <c r="E322" s="17"/>
      <c r="F322" s="17"/>
      <c r="G322" s="17"/>
      <c r="H322" s="17"/>
      <c r="I322" s="17"/>
      <c r="J322" s="78"/>
      <c r="K322" s="78"/>
      <c r="L322" s="78"/>
      <c r="M322" s="78"/>
      <c r="N322" s="17"/>
      <c r="O322" s="78"/>
      <c r="P322" s="78"/>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8"/>
      <c r="AP322" s="17"/>
      <c r="AQ322" s="17"/>
      <c r="AR322" s="17"/>
      <c r="AS322" s="17"/>
      <c r="AT322" s="18"/>
      <c r="AU322" s="17"/>
      <c r="AV322" s="17"/>
      <c r="AW322" s="17"/>
      <c r="AX322" s="17"/>
      <c r="AY322" s="17"/>
      <c r="AZ322" s="18"/>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80"/>
      <c r="CC322" s="80"/>
      <c r="CD322" s="80"/>
      <c r="CE322" s="81"/>
      <c r="CF322" s="81"/>
      <c r="CG322" s="17"/>
      <c r="CH322" s="73"/>
      <c r="CI322" s="73"/>
      <c r="CJ322" s="73"/>
      <c r="CK322" s="73"/>
      <c r="CL322" s="73"/>
      <c r="CM322" s="73"/>
      <c r="CN322" s="73"/>
      <c r="CO322" s="74"/>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5"/>
      <c r="EN322" s="75"/>
      <c r="EO322" s="75"/>
      <c r="EP322" s="75"/>
      <c r="EQ322" s="73"/>
      <c r="ER322" s="73"/>
      <c r="ES322" s="73"/>
      <c r="ET322" s="73"/>
      <c r="EU322" s="73"/>
    </row>
    <row r="323" spans="1:151" x14ac:dyDescent="0.25">
      <c r="A323" s="17"/>
      <c r="B323" s="17"/>
      <c r="C323" s="78"/>
      <c r="D323" s="79"/>
      <c r="E323" s="17"/>
      <c r="F323" s="17"/>
      <c r="G323" s="17"/>
      <c r="H323" s="17"/>
      <c r="I323" s="17"/>
      <c r="J323" s="78"/>
      <c r="K323" s="78"/>
      <c r="L323" s="78"/>
      <c r="M323" s="78"/>
      <c r="N323" s="17"/>
      <c r="O323" s="78"/>
      <c r="P323" s="78"/>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8"/>
      <c r="AP323" s="17"/>
      <c r="AQ323" s="17"/>
      <c r="AR323" s="17"/>
      <c r="AS323" s="17"/>
      <c r="AT323" s="18"/>
      <c r="AU323" s="17"/>
      <c r="AV323" s="17"/>
      <c r="AW323" s="17"/>
      <c r="AX323" s="17"/>
      <c r="AY323" s="17"/>
      <c r="AZ323" s="18"/>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80"/>
      <c r="CC323" s="80"/>
      <c r="CD323" s="80"/>
      <c r="CE323" s="81"/>
      <c r="CF323" s="81"/>
      <c r="CG323" s="17"/>
      <c r="CH323" s="73"/>
      <c r="CI323" s="73"/>
      <c r="CJ323" s="73"/>
      <c r="CK323" s="73"/>
      <c r="CL323" s="73"/>
      <c r="CM323" s="73"/>
      <c r="CN323" s="73"/>
      <c r="CO323" s="74"/>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5"/>
      <c r="EN323" s="75"/>
      <c r="EO323" s="75"/>
      <c r="EP323" s="75"/>
      <c r="EQ323" s="73"/>
      <c r="ER323" s="73"/>
      <c r="ES323" s="73"/>
      <c r="ET323" s="73"/>
      <c r="EU323" s="73"/>
    </row>
    <row r="324" spans="1:151" x14ac:dyDescent="0.25">
      <c r="A324" s="17"/>
      <c r="B324" s="17"/>
      <c r="C324" s="78"/>
      <c r="D324" s="79"/>
      <c r="E324" s="17"/>
      <c r="F324" s="17"/>
      <c r="G324" s="17"/>
      <c r="H324" s="17"/>
      <c r="I324" s="17"/>
      <c r="J324" s="78"/>
      <c r="K324" s="78"/>
      <c r="L324" s="78"/>
      <c r="M324" s="78"/>
      <c r="N324" s="17"/>
      <c r="O324" s="78"/>
      <c r="P324" s="78"/>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8"/>
      <c r="AP324" s="17"/>
      <c r="AQ324" s="17"/>
      <c r="AR324" s="17"/>
      <c r="AS324" s="17"/>
      <c r="AT324" s="18"/>
      <c r="AU324" s="17"/>
      <c r="AV324" s="17"/>
      <c r="AW324" s="17"/>
      <c r="AX324" s="17"/>
      <c r="AY324" s="17"/>
      <c r="AZ324" s="18"/>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80"/>
      <c r="CC324" s="80"/>
      <c r="CD324" s="80"/>
      <c r="CE324" s="81"/>
      <c r="CF324" s="81"/>
      <c r="CG324" s="17"/>
      <c r="CH324" s="73"/>
      <c r="CI324" s="73"/>
      <c r="CJ324" s="73"/>
      <c r="CK324" s="73"/>
      <c r="CL324" s="73"/>
      <c r="CM324" s="73"/>
      <c r="CN324" s="73"/>
      <c r="CO324" s="74"/>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5"/>
      <c r="EN324" s="75"/>
      <c r="EO324" s="75"/>
      <c r="EP324" s="75"/>
      <c r="EQ324" s="73"/>
      <c r="ER324" s="73"/>
      <c r="ES324" s="73"/>
      <c r="ET324" s="73"/>
      <c r="EU324" s="73"/>
    </row>
    <row r="325" spans="1:151" x14ac:dyDescent="0.25">
      <c r="A325" s="17"/>
      <c r="B325" s="17"/>
      <c r="C325" s="78"/>
      <c r="D325" s="79"/>
      <c r="E325" s="17"/>
      <c r="F325" s="17"/>
      <c r="G325" s="17"/>
      <c r="H325" s="17"/>
      <c r="I325" s="17"/>
      <c r="J325" s="78"/>
      <c r="K325" s="78"/>
      <c r="L325" s="78"/>
      <c r="M325" s="78"/>
      <c r="N325" s="17"/>
      <c r="O325" s="78"/>
      <c r="P325" s="78"/>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8"/>
      <c r="AP325" s="17"/>
      <c r="AQ325" s="17"/>
      <c r="AR325" s="17"/>
      <c r="AS325" s="17"/>
      <c r="AT325" s="18"/>
      <c r="AU325" s="17"/>
      <c r="AV325" s="17"/>
      <c r="AW325" s="17"/>
      <c r="AX325" s="17"/>
      <c r="AY325" s="17"/>
      <c r="AZ325" s="18"/>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80"/>
      <c r="CC325" s="80"/>
      <c r="CD325" s="80"/>
      <c r="CE325" s="81"/>
      <c r="CF325" s="81"/>
      <c r="CG325" s="17"/>
      <c r="CH325" s="73"/>
      <c r="CI325" s="73"/>
      <c r="CJ325" s="73"/>
      <c r="CK325" s="73"/>
      <c r="CL325" s="73"/>
      <c r="CM325" s="73"/>
      <c r="CN325" s="73"/>
      <c r="CO325" s="74"/>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5"/>
      <c r="EN325" s="75"/>
      <c r="EO325" s="75"/>
      <c r="EP325" s="75"/>
      <c r="EQ325" s="73"/>
      <c r="ER325" s="73"/>
      <c r="ES325" s="73"/>
      <c r="ET325" s="73"/>
      <c r="EU325" s="73"/>
    </row>
    <row r="326" spans="1:151" x14ac:dyDescent="0.25">
      <c r="A326" s="17"/>
      <c r="B326" s="17"/>
      <c r="C326" s="78"/>
      <c r="D326" s="79"/>
      <c r="E326" s="17"/>
      <c r="F326" s="17"/>
      <c r="G326" s="17"/>
      <c r="H326" s="17"/>
      <c r="I326" s="17"/>
      <c r="J326" s="78"/>
      <c r="K326" s="78"/>
      <c r="L326" s="78"/>
      <c r="M326" s="78"/>
      <c r="N326" s="17"/>
      <c r="O326" s="78"/>
      <c r="P326" s="78"/>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8"/>
      <c r="AP326" s="17"/>
      <c r="AQ326" s="17"/>
      <c r="AR326" s="17"/>
      <c r="AS326" s="17"/>
      <c r="AT326" s="18"/>
      <c r="AU326" s="17"/>
      <c r="AV326" s="17"/>
      <c r="AW326" s="17"/>
      <c r="AX326" s="17"/>
      <c r="AY326" s="17"/>
      <c r="AZ326" s="18"/>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80"/>
      <c r="CC326" s="80"/>
      <c r="CD326" s="80"/>
      <c r="CE326" s="81"/>
      <c r="CF326" s="81"/>
      <c r="CG326" s="17"/>
      <c r="CH326" s="73"/>
      <c r="CI326" s="73"/>
      <c r="CJ326" s="73"/>
      <c r="CK326" s="73"/>
      <c r="CL326" s="73"/>
      <c r="CM326" s="73"/>
      <c r="CN326" s="73"/>
      <c r="CO326" s="74"/>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5"/>
      <c r="EN326" s="75"/>
      <c r="EO326" s="75"/>
      <c r="EP326" s="75"/>
      <c r="EQ326" s="73"/>
      <c r="ER326" s="73"/>
      <c r="ES326" s="73"/>
      <c r="ET326" s="73"/>
      <c r="EU326" s="73"/>
    </row>
    <row r="327" spans="1:151" x14ac:dyDescent="0.25">
      <c r="A327" s="17"/>
      <c r="B327" s="17"/>
      <c r="C327" s="78"/>
      <c r="D327" s="79"/>
      <c r="E327" s="17"/>
      <c r="F327" s="17"/>
      <c r="G327" s="17"/>
      <c r="H327" s="17"/>
      <c r="I327" s="17"/>
      <c r="J327" s="78"/>
      <c r="K327" s="78"/>
      <c r="L327" s="78"/>
      <c r="M327" s="78"/>
      <c r="N327" s="17"/>
      <c r="O327" s="78"/>
      <c r="P327" s="78"/>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8"/>
      <c r="AP327" s="17"/>
      <c r="AQ327" s="17"/>
      <c r="AR327" s="17"/>
      <c r="AS327" s="17"/>
      <c r="AT327" s="18"/>
      <c r="AU327" s="17"/>
      <c r="AV327" s="17"/>
      <c r="AW327" s="17"/>
      <c r="AX327" s="17"/>
      <c r="AY327" s="17"/>
      <c r="AZ327" s="18"/>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80"/>
      <c r="CC327" s="80"/>
      <c r="CD327" s="80"/>
      <c r="CE327" s="81"/>
      <c r="CF327" s="81"/>
      <c r="CG327" s="17"/>
      <c r="CH327" s="73"/>
      <c r="CI327" s="73"/>
      <c r="CJ327" s="73"/>
      <c r="CK327" s="73"/>
      <c r="CL327" s="73"/>
      <c r="CM327" s="73"/>
      <c r="CN327" s="73"/>
      <c r="CO327" s="74"/>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5"/>
      <c r="EN327" s="75"/>
      <c r="EO327" s="75"/>
      <c r="EP327" s="75"/>
      <c r="EQ327" s="73"/>
      <c r="ER327" s="73"/>
      <c r="ES327" s="73"/>
      <c r="ET327" s="73"/>
      <c r="EU327" s="73"/>
    </row>
    <row r="328" spans="1:151" x14ac:dyDescent="0.25">
      <c r="A328" s="17"/>
      <c r="B328" s="17"/>
      <c r="C328" s="78"/>
      <c r="D328" s="79"/>
      <c r="E328" s="17"/>
      <c r="F328" s="17"/>
      <c r="G328" s="17"/>
      <c r="H328" s="17"/>
      <c r="I328" s="17"/>
      <c r="J328" s="78"/>
      <c r="K328" s="78"/>
      <c r="L328" s="78"/>
      <c r="M328" s="78"/>
      <c r="N328" s="17"/>
      <c r="O328" s="78"/>
      <c r="P328" s="78"/>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8"/>
      <c r="AP328" s="17"/>
      <c r="AQ328" s="17"/>
      <c r="AR328" s="17"/>
      <c r="AS328" s="17"/>
      <c r="AT328" s="18"/>
      <c r="AU328" s="17"/>
      <c r="AV328" s="17"/>
      <c r="AW328" s="17"/>
      <c r="AX328" s="17"/>
      <c r="AY328" s="17"/>
      <c r="AZ328" s="18"/>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80"/>
      <c r="CC328" s="80"/>
      <c r="CD328" s="80"/>
      <c r="CE328" s="81"/>
      <c r="CF328" s="81"/>
      <c r="CG328" s="17"/>
      <c r="CH328" s="73"/>
      <c r="CI328" s="73"/>
      <c r="CJ328" s="73"/>
      <c r="CK328" s="73"/>
      <c r="CL328" s="73"/>
      <c r="CM328" s="73"/>
      <c r="CN328" s="73"/>
      <c r="CO328" s="74"/>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5"/>
      <c r="EN328" s="75"/>
      <c r="EO328" s="75"/>
      <c r="EP328" s="75"/>
      <c r="EQ328" s="73"/>
      <c r="ER328" s="73"/>
      <c r="ES328" s="73"/>
      <c r="ET328" s="73"/>
      <c r="EU328" s="73"/>
    </row>
    <row r="329" spans="1:151" x14ac:dyDescent="0.25">
      <c r="A329" s="17"/>
      <c r="B329" s="17"/>
      <c r="C329" s="78"/>
      <c r="D329" s="79"/>
      <c r="E329" s="17"/>
      <c r="F329" s="17"/>
      <c r="G329" s="17"/>
      <c r="H329" s="17"/>
      <c r="I329" s="17"/>
      <c r="J329" s="78"/>
      <c r="K329" s="78"/>
      <c r="L329" s="78"/>
      <c r="M329" s="78"/>
      <c r="N329" s="17"/>
      <c r="O329" s="78"/>
      <c r="P329" s="78"/>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8"/>
      <c r="AP329" s="17"/>
      <c r="AQ329" s="17"/>
      <c r="AR329" s="17"/>
      <c r="AS329" s="17"/>
      <c r="AT329" s="18"/>
      <c r="AU329" s="17"/>
      <c r="AV329" s="17"/>
      <c r="AW329" s="17"/>
      <c r="AX329" s="17"/>
      <c r="AY329" s="17"/>
      <c r="AZ329" s="18"/>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80"/>
      <c r="CC329" s="80"/>
      <c r="CD329" s="80"/>
      <c r="CE329" s="81"/>
      <c r="CF329" s="81"/>
      <c r="CG329" s="17"/>
      <c r="CH329" s="73"/>
      <c r="CI329" s="73"/>
      <c r="CJ329" s="73"/>
      <c r="CK329" s="73"/>
      <c r="CL329" s="73"/>
      <c r="CM329" s="73"/>
      <c r="CN329" s="73"/>
      <c r="CO329" s="74"/>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5"/>
      <c r="EN329" s="75"/>
      <c r="EO329" s="75"/>
      <c r="EP329" s="75"/>
      <c r="EQ329" s="73"/>
      <c r="ER329" s="73"/>
      <c r="ES329" s="73"/>
      <c r="ET329" s="73"/>
      <c r="EU329" s="73"/>
    </row>
    <row r="330" spans="1:151" x14ac:dyDescent="0.25">
      <c r="A330" s="17"/>
      <c r="B330" s="17"/>
      <c r="C330" s="78"/>
      <c r="D330" s="79"/>
      <c r="E330" s="17"/>
      <c r="F330" s="17"/>
      <c r="G330" s="17"/>
      <c r="H330" s="17"/>
      <c r="I330" s="17"/>
      <c r="J330" s="78"/>
      <c r="K330" s="78"/>
      <c r="L330" s="78"/>
      <c r="M330" s="78"/>
      <c r="N330" s="17"/>
      <c r="O330" s="78"/>
      <c r="P330" s="78"/>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8"/>
      <c r="AP330" s="17"/>
      <c r="AQ330" s="17"/>
      <c r="AR330" s="17"/>
      <c r="AS330" s="17"/>
      <c r="AT330" s="18"/>
      <c r="AU330" s="17"/>
      <c r="AV330" s="17"/>
      <c r="AW330" s="17"/>
      <c r="AX330" s="17"/>
      <c r="AY330" s="17"/>
      <c r="AZ330" s="18"/>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80"/>
      <c r="CC330" s="80"/>
      <c r="CD330" s="80"/>
      <c r="CE330" s="81"/>
      <c r="CF330" s="81"/>
      <c r="CG330" s="17"/>
      <c r="CH330" s="73"/>
      <c r="CI330" s="73"/>
      <c r="CJ330" s="73"/>
      <c r="CK330" s="73"/>
      <c r="CL330" s="73"/>
      <c r="CM330" s="73"/>
      <c r="CN330" s="73"/>
      <c r="CO330" s="74"/>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5"/>
      <c r="EN330" s="75"/>
      <c r="EO330" s="75"/>
      <c r="EP330" s="75"/>
      <c r="EQ330" s="73"/>
      <c r="ER330" s="73"/>
      <c r="ES330" s="73"/>
      <c r="ET330" s="73"/>
      <c r="EU330" s="73"/>
    </row>
    <row r="331" spans="1:151" x14ac:dyDescent="0.25">
      <c r="A331" s="17"/>
      <c r="B331" s="17"/>
      <c r="C331" s="78"/>
      <c r="D331" s="79"/>
      <c r="E331" s="17"/>
      <c r="F331" s="17"/>
      <c r="G331" s="17"/>
      <c r="H331" s="17"/>
      <c r="I331" s="17"/>
      <c r="J331" s="78"/>
      <c r="K331" s="78"/>
      <c r="L331" s="78"/>
      <c r="M331" s="78"/>
      <c r="N331" s="17"/>
      <c r="O331" s="78"/>
      <c r="P331" s="78"/>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8"/>
      <c r="AP331" s="17"/>
      <c r="AQ331" s="17"/>
      <c r="AR331" s="17"/>
      <c r="AS331" s="17"/>
      <c r="AT331" s="18"/>
      <c r="AU331" s="17"/>
      <c r="AV331" s="17"/>
      <c r="AW331" s="17"/>
      <c r="AX331" s="17"/>
      <c r="AY331" s="17"/>
      <c r="AZ331" s="18"/>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80"/>
      <c r="CC331" s="80"/>
      <c r="CD331" s="80"/>
      <c r="CE331" s="81"/>
      <c r="CF331" s="81"/>
      <c r="CG331" s="17"/>
      <c r="CH331" s="73"/>
      <c r="CI331" s="73"/>
      <c r="CJ331" s="73"/>
      <c r="CK331" s="73"/>
      <c r="CL331" s="73"/>
      <c r="CM331" s="73"/>
      <c r="CN331" s="73"/>
      <c r="CO331" s="74"/>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5"/>
      <c r="EN331" s="75"/>
      <c r="EO331" s="75"/>
      <c r="EP331" s="75"/>
      <c r="EQ331" s="73"/>
      <c r="ER331" s="73"/>
      <c r="ES331" s="73"/>
      <c r="ET331" s="73"/>
      <c r="EU331" s="73"/>
    </row>
    <row r="332" spans="1:151" x14ac:dyDescent="0.25">
      <c r="A332" s="17"/>
      <c r="B332" s="17"/>
      <c r="C332" s="78"/>
      <c r="D332" s="79"/>
      <c r="E332" s="17"/>
      <c r="F332" s="17"/>
      <c r="G332" s="17"/>
      <c r="H332" s="17"/>
      <c r="I332" s="17"/>
      <c r="J332" s="78"/>
      <c r="K332" s="78"/>
      <c r="L332" s="78"/>
      <c r="M332" s="78"/>
      <c r="N332" s="17"/>
      <c r="O332" s="78"/>
      <c r="P332" s="78"/>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8"/>
      <c r="AP332" s="17"/>
      <c r="AQ332" s="17"/>
      <c r="AR332" s="17"/>
      <c r="AS332" s="17"/>
      <c r="AT332" s="18"/>
      <c r="AU332" s="17"/>
      <c r="AV332" s="17"/>
      <c r="AW332" s="17"/>
      <c r="AX332" s="17"/>
      <c r="AY332" s="17"/>
      <c r="AZ332" s="18"/>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80"/>
      <c r="CC332" s="80"/>
      <c r="CD332" s="80"/>
      <c r="CE332" s="81"/>
      <c r="CF332" s="81"/>
      <c r="CG332" s="17"/>
      <c r="CH332" s="73"/>
      <c r="CI332" s="73"/>
      <c r="CJ332" s="73"/>
      <c r="CK332" s="73"/>
      <c r="CL332" s="73"/>
      <c r="CM332" s="73"/>
      <c r="CN332" s="73"/>
      <c r="CO332" s="74"/>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5"/>
      <c r="EN332" s="75"/>
      <c r="EO332" s="75"/>
      <c r="EP332" s="75"/>
      <c r="EQ332" s="73"/>
      <c r="ER332" s="73"/>
      <c r="ES332" s="73"/>
      <c r="ET332" s="73"/>
      <c r="EU332" s="73"/>
    </row>
    <row r="333" spans="1:151" x14ac:dyDescent="0.25">
      <c r="A333" s="17"/>
      <c r="B333" s="17"/>
      <c r="C333" s="78"/>
      <c r="D333" s="79"/>
      <c r="E333" s="17"/>
      <c r="F333" s="17"/>
      <c r="G333" s="17"/>
      <c r="H333" s="17"/>
      <c r="I333" s="17"/>
      <c r="J333" s="78"/>
      <c r="K333" s="78"/>
      <c r="L333" s="78"/>
      <c r="M333" s="78"/>
      <c r="N333" s="17"/>
      <c r="O333" s="78"/>
      <c r="P333" s="78"/>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8"/>
      <c r="AP333" s="17"/>
      <c r="AQ333" s="17"/>
      <c r="AR333" s="17"/>
      <c r="AS333" s="17"/>
      <c r="AT333" s="18"/>
      <c r="AU333" s="17"/>
      <c r="AV333" s="17"/>
      <c r="AW333" s="17"/>
      <c r="AX333" s="17"/>
      <c r="AY333" s="17"/>
      <c r="AZ333" s="18"/>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80"/>
      <c r="CC333" s="80"/>
      <c r="CD333" s="80"/>
      <c r="CE333" s="81"/>
      <c r="CF333" s="81"/>
      <c r="CG333" s="17"/>
      <c r="CH333" s="73"/>
      <c r="CI333" s="73"/>
      <c r="CJ333" s="73"/>
      <c r="CK333" s="73"/>
      <c r="CL333" s="73"/>
      <c r="CM333" s="73"/>
      <c r="CN333" s="73"/>
      <c r="CO333" s="74"/>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5"/>
      <c r="EN333" s="75"/>
      <c r="EO333" s="75"/>
      <c r="EP333" s="75"/>
      <c r="EQ333" s="73"/>
      <c r="ER333" s="73"/>
      <c r="ES333" s="73"/>
      <c r="ET333" s="73"/>
      <c r="EU333" s="73"/>
    </row>
    <row r="334" spans="1:151" x14ac:dyDescent="0.25">
      <c r="A334" s="17"/>
      <c r="B334" s="17"/>
      <c r="C334" s="78"/>
      <c r="D334" s="79"/>
      <c r="E334" s="17"/>
      <c r="F334" s="17"/>
      <c r="G334" s="17"/>
      <c r="H334" s="17"/>
      <c r="I334" s="17"/>
      <c r="J334" s="78"/>
      <c r="K334" s="78"/>
      <c r="L334" s="78"/>
      <c r="M334" s="78"/>
      <c r="N334" s="17"/>
      <c r="O334" s="78"/>
      <c r="P334" s="78"/>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8"/>
      <c r="AP334" s="17"/>
      <c r="AQ334" s="17"/>
      <c r="AR334" s="17"/>
      <c r="AS334" s="17"/>
      <c r="AT334" s="18"/>
      <c r="AU334" s="17"/>
      <c r="AV334" s="17"/>
      <c r="AW334" s="17"/>
      <c r="AX334" s="17"/>
      <c r="AY334" s="17"/>
      <c r="AZ334" s="18"/>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80"/>
      <c r="CC334" s="80"/>
      <c r="CD334" s="80"/>
      <c r="CE334" s="81"/>
      <c r="CF334" s="81"/>
      <c r="CG334" s="17"/>
      <c r="CH334" s="73"/>
      <c r="CI334" s="73"/>
      <c r="CJ334" s="73"/>
      <c r="CK334" s="73"/>
      <c r="CL334" s="73"/>
      <c r="CM334" s="73"/>
      <c r="CN334" s="73"/>
      <c r="CO334" s="74"/>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5"/>
      <c r="EN334" s="75"/>
      <c r="EO334" s="75"/>
      <c r="EP334" s="75"/>
      <c r="EQ334" s="73"/>
      <c r="ER334" s="73"/>
      <c r="ES334" s="73"/>
      <c r="ET334" s="73"/>
      <c r="EU334" s="73"/>
    </row>
    <row r="335" spans="1:151" x14ac:dyDescent="0.25">
      <c r="A335" s="17"/>
      <c r="B335" s="17"/>
      <c r="C335" s="78"/>
      <c r="D335" s="79"/>
      <c r="E335" s="17"/>
      <c r="F335" s="17"/>
      <c r="G335" s="17"/>
      <c r="H335" s="17"/>
      <c r="I335" s="17"/>
      <c r="J335" s="78"/>
      <c r="K335" s="78"/>
      <c r="L335" s="78"/>
      <c r="M335" s="78"/>
      <c r="N335" s="17"/>
      <c r="O335" s="78"/>
      <c r="P335" s="78"/>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8"/>
      <c r="AP335" s="17"/>
      <c r="AQ335" s="17"/>
      <c r="AR335" s="17"/>
      <c r="AS335" s="17"/>
      <c r="AT335" s="18"/>
      <c r="AU335" s="17"/>
      <c r="AV335" s="17"/>
      <c r="AW335" s="17"/>
      <c r="AX335" s="17"/>
      <c r="AY335" s="17"/>
      <c r="AZ335" s="18"/>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80"/>
      <c r="CC335" s="80"/>
      <c r="CD335" s="80"/>
      <c r="CE335" s="81"/>
      <c r="CF335" s="81"/>
      <c r="CG335" s="17"/>
      <c r="CH335" s="73"/>
      <c r="CI335" s="73"/>
      <c r="CJ335" s="73"/>
      <c r="CK335" s="73"/>
      <c r="CL335" s="73"/>
      <c r="CM335" s="73"/>
      <c r="CN335" s="73"/>
      <c r="CO335" s="74"/>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5"/>
      <c r="EN335" s="75"/>
      <c r="EO335" s="75"/>
      <c r="EP335" s="75"/>
      <c r="EQ335" s="73"/>
      <c r="ER335" s="73"/>
      <c r="ES335" s="73"/>
      <c r="ET335" s="73"/>
      <c r="EU335" s="73"/>
    </row>
    <row r="336" spans="1:151" x14ac:dyDescent="0.25">
      <c r="A336" s="17"/>
      <c r="B336" s="17"/>
      <c r="C336" s="78"/>
      <c r="D336" s="79"/>
      <c r="E336" s="17"/>
      <c r="F336" s="17"/>
      <c r="G336" s="17"/>
      <c r="H336" s="17"/>
      <c r="I336" s="17"/>
      <c r="J336" s="78"/>
      <c r="K336" s="78"/>
      <c r="L336" s="78"/>
      <c r="M336" s="78"/>
      <c r="N336" s="17"/>
      <c r="O336" s="78"/>
      <c r="P336" s="78"/>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8"/>
      <c r="AP336" s="17"/>
      <c r="AQ336" s="17"/>
      <c r="AR336" s="17"/>
      <c r="AS336" s="17"/>
      <c r="AT336" s="18"/>
      <c r="AU336" s="17"/>
      <c r="AV336" s="17"/>
      <c r="AW336" s="17"/>
      <c r="AX336" s="17"/>
      <c r="AY336" s="17"/>
      <c r="AZ336" s="18"/>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80"/>
      <c r="CC336" s="80"/>
      <c r="CD336" s="80"/>
      <c r="CE336" s="81"/>
      <c r="CF336" s="81"/>
      <c r="CG336" s="17"/>
      <c r="CH336" s="73"/>
      <c r="CI336" s="73"/>
      <c r="CJ336" s="73"/>
      <c r="CK336" s="73"/>
      <c r="CL336" s="73"/>
      <c r="CM336" s="73"/>
      <c r="CN336" s="73"/>
      <c r="CO336" s="74"/>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5"/>
      <c r="EN336" s="75"/>
      <c r="EO336" s="75"/>
      <c r="EP336" s="75"/>
      <c r="EQ336" s="73"/>
      <c r="ER336" s="73"/>
      <c r="ES336" s="73"/>
      <c r="ET336" s="73"/>
      <c r="EU336" s="73"/>
    </row>
    <row r="337" spans="1:151" x14ac:dyDescent="0.25">
      <c r="A337" s="17"/>
      <c r="B337" s="17"/>
      <c r="C337" s="78"/>
      <c r="D337" s="79"/>
      <c r="E337" s="17"/>
      <c r="F337" s="17"/>
      <c r="G337" s="17"/>
      <c r="H337" s="17"/>
      <c r="I337" s="17"/>
      <c r="J337" s="78"/>
      <c r="K337" s="78"/>
      <c r="L337" s="78"/>
      <c r="M337" s="78"/>
      <c r="N337" s="17"/>
      <c r="O337" s="78"/>
      <c r="P337" s="78"/>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8"/>
      <c r="AP337" s="17"/>
      <c r="AQ337" s="17"/>
      <c r="AR337" s="17"/>
      <c r="AS337" s="17"/>
      <c r="AT337" s="18"/>
      <c r="AU337" s="17"/>
      <c r="AV337" s="17"/>
      <c r="AW337" s="17"/>
      <c r="AX337" s="17"/>
      <c r="AY337" s="17"/>
      <c r="AZ337" s="18"/>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80"/>
      <c r="CC337" s="80"/>
      <c r="CD337" s="80"/>
      <c r="CE337" s="81"/>
      <c r="CF337" s="81"/>
      <c r="CG337" s="17"/>
      <c r="CH337" s="73"/>
      <c r="CI337" s="73"/>
      <c r="CJ337" s="73"/>
      <c r="CK337" s="73"/>
      <c r="CL337" s="73"/>
      <c r="CM337" s="73"/>
      <c r="CN337" s="73"/>
      <c r="CO337" s="74"/>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5"/>
      <c r="EN337" s="75"/>
      <c r="EO337" s="75"/>
      <c r="EP337" s="75"/>
      <c r="EQ337" s="73"/>
      <c r="ER337" s="73"/>
      <c r="ES337" s="73"/>
      <c r="ET337" s="73"/>
      <c r="EU337" s="73"/>
    </row>
    <row r="338" spans="1:151" x14ac:dyDescent="0.25">
      <c r="A338" s="17"/>
      <c r="B338" s="17"/>
      <c r="C338" s="78"/>
      <c r="D338" s="79"/>
      <c r="E338" s="17"/>
      <c r="F338" s="17"/>
      <c r="G338" s="17"/>
      <c r="H338" s="17"/>
      <c r="I338" s="17"/>
      <c r="J338" s="78"/>
      <c r="K338" s="78"/>
      <c r="L338" s="78"/>
      <c r="M338" s="78"/>
      <c r="N338" s="17"/>
      <c r="O338" s="78"/>
      <c r="P338" s="78"/>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8"/>
      <c r="AP338" s="17"/>
      <c r="AQ338" s="17"/>
      <c r="AR338" s="17"/>
      <c r="AS338" s="17"/>
      <c r="AT338" s="18"/>
      <c r="AU338" s="17"/>
      <c r="AV338" s="17"/>
      <c r="AW338" s="17"/>
      <c r="AX338" s="17"/>
      <c r="AY338" s="17"/>
      <c r="AZ338" s="18"/>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80"/>
      <c r="CC338" s="80"/>
      <c r="CD338" s="80"/>
      <c r="CE338" s="81"/>
      <c r="CF338" s="81"/>
      <c r="CG338" s="17"/>
      <c r="CH338" s="73"/>
      <c r="CI338" s="73"/>
      <c r="CJ338" s="73"/>
      <c r="CK338" s="73"/>
      <c r="CL338" s="73"/>
      <c r="CM338" s="73"/>
      <c r="CN338" s="73"/>
      <c r="CO338" s="74"/>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5"/>
      <c r="EN338" s="75"/>
      <c r="EO338" s="75"/>
      <c r="EP338" s="75"/>
      <c r="EQ338" s="73"/>
      <c r="ER338" s="73"/>
      <c r="ES338" s="73"/>
      <c r="ET338" s="73"/>
      <c r="EU338" s="73"/>
    </row>
    <row r="339" spans="1:151" x14ac:dyDescent="0.25">
      <c r="A339" s="17"/>
      <c r="B339" s="17"/>
      <c r="C339" s="78"/>
      <c r="D339" s="79"/>
      <c r="E339" s="17"/>
      <c r="F339" s="17"/>
      <c r="G339" s="17"/>
      <c r="H339" s="17"/>
      <c r="I339" s="17"/>
      <c r="J339" s="78"/>
      <c r="K339" s="78"/>
      <c r="L339" s="78"/>
      <c r="M339" s="78"/>
      <c r="N339" s="17"/>
      <c r="O339" s="78"/>
      <c r="P339" s="78"/>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8"/>
      <c r="AP339" s="17"/>
      <c r="AQ339" s="17"/>
      <c r="AR339" s="17"/>
      <c r="AS339" s="17"/>
      <c r="AT339" s="18"/>
      <c r="AU339" s="17"/>
      <c r="AV339" s="17"/>
      <c r="AW339" s="17"/>
      <c r="AX339" s="17"/>
      <c r="AY339" s="17"/>
      <c r="AZ339" s="18"/>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80"/>
      <c r="CC339" s="80"/>
      <c r="CD339" s="80"/>
      <c r="CE339" s="81"/>
      <c r="CF339" s="81"/>
      <c r="CG339" s="17"/>
      <c r="CH339" s="73"/>
      <c r="CI339" s="73"/>
      <c r="CJ339" s="73"/>
      <c r="CK339" s="73"/>
      <c r="CL339" s="73"/>
      <c r="CM339" s="73"/>
      <c r="CN339" s="73"/>
      <c r="CO339" s="74"/>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5"/>
      <c r="EN339" s="75"/>
      <c r="EO339" s="75"/>
      <c r="EP339" s="75"/>
      <c r="EQ339" s="73"/>
      <c r="ER339" s="73"/>
      <c r="ES339" s="73"/>
      <c r="ET339" s="73"/>
      <c r="EU339" s="73"/>
    </row>
    <row r="340" spans="1:151" x14ac:dyDescent="0.25">
      <c r="A340" s="17"/>
      <c r="B340" s="17"/>
      <c r="C340" s="78"/>
      <c r="D340" s="79"/>
      <c r="E340" s="17"/>
      <c r="F340" s="17"/>
      <c r="G340" s="17"/>
      <c r="H340" s="17"/>
      <c r="I340" s="17"/>
      <c r="J340" s="78"/>
      <c r="K340" s="78"/>
      <c r="L340" s="78"/>
      <c r="M340" s="78"/>
      <c r="N340" s="17"/>
      <c r="O340" s="78"/>
      <c r="P340" s="78"/>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8"/>
      <c r="AP340" s="17"/>
      <c r="AQ340" s="17"/>
      <c r="AR340" s="17"/>
      <c r="AS340" s="17"/>
      <c r="AT340" s="18"/>
      <c r="AU340" s="17"/>
      <c r="AV340" s="17"/>
      <c r="AW340" s="17"/>
      <c r="AX340" s="17"/>
      <c r="AY340" s="17"/>
      <c r="AZ340" s="18"/>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80"/>
      <c r="CC340" s="80"/>
      <c r="CD340" s="80"/>
      <c r="CE340" s="81"/>
      <c r="CF340" s="81"/>
      <c r="CG340" s="17"/>
      <c r="CH340" s="73"/>
      <c r="CI340" s="73"/>
      <c r="CJ340" s="73"/>
      <c r="CK340" s="73"/>
      <c r="CL340" s="73"/>
      <c r="CM340" s="73"/>
      <c r="CN340" s="73"/>
      <c r="CO340" s="74"/>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5"/>
      <c r="EN340" s="75"/>
      <c r="EO340" s="75"/>
      <c r="EP340" s="75"/>
      <c r="EQ340" s="73"/>
      <c r="ER340" s="73"/>
      <c r="ES340" s="73"/>
      <c r="ET340" s="73"/>
      <c r="EU340" s="73"/>
    </row>
    <row r="341" spans="1:151" x14ac:dyDescent="0.25">
      <c r="A341" s="17"/>
      <c r="B341" s="17"/>
      <c r="C341" s="78"/>
      <c r="D341" s="79"/>
      <c r="E341" s="17"/>
      <c r="F341" s="17"/>
      <c r="G341" s="17"/>
      <c r="H341" s="17"/>
      <c r="I341" s="17"/>
      <c r="J341" s="78"/>
      <c r="K341" s="78"/>
      <c r="L341" s="78"/>
      <c r="M341" s="78"/>
      <c r="N341" s="17"/>
      <c r="O341" s="78"/>
      <c r="P341" s="78"/>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8"/>
      <c r="AP341" s="17"/>
      <c r="AQ341" s="17"/>
      <c r="AR341" s="17"/>
      <c r="AS341" s="17"/>
      <c r="AT341" s="18"/>
      <c r="AU341" s="17"/>
      <c r="AV341" s="17"/>
      <c r="AW341" s="17"/>
      <c r="AX341" s="17"/>
      <c r="AY341" s="17"/>
      <c r="AZ341" s="18"/>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80"/>
      <c r="CC341" s="80"/>
      <c r="CD341" s="80"/>
      <c r="CE341" s="81"/>
      <c r="CF341" s="81"/>
      <c r="CG341" s="17"/>
      <c r="CH341" s="73"/>
      <c r="CI341" s="73"/>
      <c r="CJ341" s="73"/>
      <c r="CK341" s="73"/>
      <c r="CL341" s="73"/>
      <c r="CM341" s="73"/>
      <c r="CN341" s="73"/>
      <c r="CO341" s="74"/>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5"/>
      <c r="EN341" s="75"/>
      <c r="EO341" s="75"/>
      <c r="EP341" s="75"/>
      <c r="EQ341" s="73"/>
      <c r="ER341" s="73"/>
      <c r="ES341" s="73"/>
      <c r="ET341" s="73"/>
      <c r="EU341" s="73"/>
    </row>
    <row r="342" spans="1:151" x14ac:dyDescent="0.25">
      <c r="A342" s="17"/>
      <c r="B342" s="17"/>
      <c r="C342" s="78"/>
      <c r="D342" s="79"/>
      <c r="E342" s="17"/>
      <c r="F342" s="17"/>
      <c r="G342" s="17"/>
      <c r="H342" s="17"/>
      <c r="I342" s="17"/>
      <c r="J342" s="78"/>
      <c r="K342" s="78"/>
      <c r="L342" s="78"/>
      <c r="M342" s="78"/>
      <c r="N342" s="17"/>
      <c r="O342" s="78"/>
      <c r="P342" s="78"/>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8"/>
      <c r="AP342" s="17"/>
      <c r="AQ342" s="17"/>
      <c r="AR342" s="17"/>
      <c r="AS342" s="17"/>
      <c r="AT342" s="18"/>
      <c r="AU342" s="17"/>
      <c r="AV342" s="17"/>
      <c r="AW342" s="17"/>
      <c r="AX342" s="17"/>
      <c r="AY342" s="17"/>
      <c r="AZ342" s="18"/>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80"/>
      <c r="CC342" s="80"/>
      <c r="CD342" s="80"/>
      <c r="CE342" s="81"/>
      <c r="CF342" s="81"/>
      <c r="CG342" s="17"/>
      <c r="CH342" s="73"/>
      <c r="CI342" s="73"/>
      <c r="CJ342" s="73"/>
      <c r="CK342" s="73"/>
      <c r="CL342" s="73"/>
      <c r="CM342" s="73"/>
      <c r="CN342" s="73"/>
      <c r="CO342" s="74"/>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5"/>
      <c r="EN342" s="75"/>
      <c r="EO342" s="75"/>
      <c r="EP342" s="75"/>
      <c r="EQ342" s="73"/>
      <c r="ER342" s="73"/>
      <c r="ES342" s="73"/>
      <c r="ET342" s="73"/>
      <c r="EU342" s="73"/>
    </row>
    <row r="343" spans="1:151" x14ac:dyDescent="0.25">
      <c r="A343" s="17"/>
      <c r="B343" s="17"/>
      <c r="C343" s="78"/>
      <c r="D343" s="79"/>
      <c r="E343" s="17"/>
      <c r="F343" s="17"/>
      <c r="G343" s="17"/>
      <c r="H343" s="17"/>
      <c r="I343" s="17"/>
      <c r="J343" s="78"/>
      <c r="K343" s="78"/>
      <c r="L343" s="78"/>
      <c r="M343" s="78"/>
      <c r="N343" s="17"/>
      <c r="O343" s="78"/>
      <c r="P343" s="78"/>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8"/>
      <c r="AP343" s="17"/>
      <c r="AQ343" s="17"/>
      <c r="AR343" s="17"/>
      <c r="AS343" s="17"/>
      <c r="AT343" s="18"/>
      <c r="AU343" s="17"/>
      <c r="AV343" s="17"/>
      <c r="AW343" s="17"/>
      <c r="AX343" s="17"/>
      <c r="AY343" s="17"/>
      <c r="AZ343" s="18"/>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80"/>
      <c r="CC343" s="80"/>
      <c r="CD343" s="80"/>
      <c r="CE343" s="81"/>
      <c r="CF343" s="81"/>
      <c r="CG343" s="17"/>
      <c r="CH343" s="73"/>
      <c r="CI343" s="73"/>
      <c r="CJ343" s="73"/>
      <c r="CK343" s="73"/>
      <c r="CL343" s="73"/>
      <c r="CM343" s="73"/>
      <c r="CN343" s="73"/>
      <c r="CO343" s="74"/>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5"/>
      <c r="EN343" s="75"/>
      <c r="EO343" s="75"/>
      <c r="EP343" s="75"/>
      <c r="EQ343" s="73"/>
      <c r="ER343" s="73"/>
      <c r="ES343" s="73"/>
      <c r="ET343" s="73"/>
      <c r="EU343" s="73"/>
    </row>
    <row r="344" spans="1:151" x14ac:dyDescent="0.25">
      <c r="A344" s="17"/>
      <c r="B344" s="17"/>
      <c r="C344" s="78"/>
      <c r="D344" s="79"/>
      <c r="E344" s="17"/>
      <c r="F344" s="17"/>
      <c r="G344" s="17"/>
      <c r="H344" s="17"/>
      <c r="I344" s="17"/>
      <c r="J344" s="78"/>
      <c r="K344" s="78"/>
      <c r="L344" s="78"/>
      <c r="M344" s="78"/>
      <c r="N344" s="17"/>
      <c r="O344" s="78"/>
      <c r="P344" s="78"/>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8"/>
      <c r="AP344" s="17"/>
      <c r="AQ344" s="17"/>
      <c r="AR344" s="17"/>
      <c r="AS344" s="17"/>
      <c r="AT344" s="18"/>
      <c r="AU344" s="17"/>
      <c r="AV344" s="17"/>
      <c r="AW344" s="17"/>
      <c r="AX344" s="17"/>
      <c r="AY344" s="17"/>
      <c r="AZ344" s="18"/>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80"/>
      <c r="CC344" s="80"/>
      <c r="CD344" s="80"/>
      <c r="CE344" s="81"/>
      <c r="CF344" s="81"/>
      <c r="CG344" s="17"/>
      <c r="CH344" s="73"/>
      <c r="CI344" s="73"/>
      <c r="CJ344" s="73"/>
      <c r="CK344" s="73"/>
      <c r="CL344" s="73"/>
      <c r="CM344" s="73"/>
      <c r="CN344" s="73"/>
      <c r="CO344" s="74"/>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5"/>
      <c r="EN344" s="75"/>
      <c r="EO344" s="75"/>
      <c r="EP344" s="75"/>
      <c r="EQ344" s="73"/>
      <c r="ER344" s="73"/>
      <c r="ES344" s="73"/>
      <c r="ET344" s="73"/>
      <c r="EU344" s="73"/>
    </row>
    <row r="345" spans="1:151" x14ac:dyDescent="0.25">
      <c r="A345" s="17"/>
      <c r="B345" s="17"/>
      <c r="C345" s="78"/>
      <c r="D345" s="79"/>
      <c r="E345" s="17"/>
      <c r="F345" s="17"/>
      <c r="G345" s="17"/>
      <c r="H345" s="17"/>
      <c r="I345" s="17"/>
      <c r="J345" s="78"/>
      <c r="K345" s="78"/>
      <c r="L345" s="78"/>
      <c r="M345" s="78"/>
      <c r="N345" s="17"/>
      <c r="O345" s="78"/>
      <c r="P345" s="78"/>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8"/>
      <c r="AP345" s="17"/>
      <c r="AQ345" s="17"/>
      <c r="AR345" s="17"/>
      <c r="AS345" s="17"/>
      <c r="AT345" s="18"/>
      <c r="AU345" s="17"/>
      <c r="AV345" s="17"/>
      <c r="AW345" s="17"/>
      <c r="AX345" s="17"/>
      <c r="AY345" s="17"/>
      <c r="AZ345" s="18"/>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80"/>
      <c r="CC345" s="80"/>
      <c r="CD345" s="80"/>
      <c r="CE345" s="81"/>
      <c r="CF345" s="81"/>
      <c r="CG345" s="17"/>
      <c r="CH345" s="73"/>
      <c r="CI345" s="73"/>
      <c r="CJ345" s="73"/>
      <c r="CK345" s="73"/>
      <c r="CL345" s="73"/>
      <c r="CM345" s="73"/>
      <c r="CN345" s="73"/>
      <c r="CO345" s="74"/>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5"/>
      <c r="EN345" s="75"/>
      <c r="EO345" s="75"/>
      <c r="EP345" s="75"/>
      <c r="EQ345" s="73"/>
      <c r="ER345" s="73"/>
      <c r="ES345" s="73"/>
      <c r="ET345" s="73"/>
      <c r="EU345" s="73"/>
    </row>
    <row r="346" spans="1:151" x14ac:dyDescent="0.25">
      <c r="A346" s="17"/>
      <c r="B346" s="17"/>
      <c r="C346" s="78"/>
      <c r="D346" s="79"/>
      <c r="E346" s="17"/>
      <c r="F346" s="17"/>
      <c r="G346" s="17"/>
      <c r="H346" s="17"/>
      <c r="I346" s="17"/>
      <c r="J346" s="78"/>
      <c r="K346" s="78"/>
      <c r="L346" s="78"/>
      <c r="M346" s="78"/>
      <c r="N346" s="17"/>
      <c r="O346" s="78"/>
      <c r="P346" s="78"/>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8"/>
      <c r="AP346" s="17"/>
      <c r="AQ346" s="17"/>
      <c r="AR346" s="17"/>
      <c r="AS346" s="17"/>
      <c r="AT346" s="18"/>
      <c r="AU346" s="17"/>
      <c r="AV346" s="17"/>
      <c r="AW346" s="17"/>
      <c r="AX346" s="17"/>
      <c r="AY346" s="17"/>
      <c r="AZ346" s="18"/>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80"/>
      <c r="CC346" s="80"/>
      <c r="CD346" s="80"/>
      <c r="CE346" s="81"/>
      <c r="CF346" s="81"/>
      <c r="CG346" s="17"/>
      <c r="CH346" s="73"/>
      <c r="CI346" s="73"/>
      <c r="CJ346" s="73"/>
      <c r="CK346" s="73"/>
      <c r="CL346" s="73"/>
      <c r="CM346" s="73"/>
      <c r="CN346" s="73"/>
      <c r="CO346" s="74"/>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5"/>
      <c r="EN346" s="75"/>
      <c r="EO346" s="75"/>
      <c r="EP346" s="75"/>
      <c r="EQ346" s="73"/>
      <c r="ER346" s="73"/>
      <c r="ES346" s="73"/>
      <c r="ET346" s="73"/>
      <c r="EU346" s="73"/>
    </row>
    <row r="347" spans="1:151" x14ac:dyDescent="0.25">
      <c r="A347" s="17"/>
      <c r="B347" s="17"/>
      <c r="C347" s="78"/>
      <c r="D347" s="79"/>
      <c r="E347" s="17"/>
      <c r="F347" s="17"/>
      <c r="G347" s="17"/>
      <c r="H347" s="17"/>
      <c r="I347" s="17"/>
      <c r="J347" s="78"/>
      <c r="K347" s="78"/>
      <c r="L347" s="78"/>
      <c r="M347" s="78"/>
      <c r="N347" s="17"/>
      <c r="O347" s="78"/>
      <c r="P347" s="78"/>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8"/>
      <c r="AP347" s="17"/>
      <c r="AQ347" s="17"/>
      <c r="AR347" s="17"/>
      <c r="AS347" s="17"/>
      <c r="AT347" s="18"/>
      <c r="AU347" s="17"/>
      <c r="AV347" s="17"/>
      <c r="AW347" s="17"/>
      <c r="AX347" s="17"/>
      <c r="AY347" s="17"/>
      <c r="AZ347" s="18"/>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80"/>
      <c r="CC347" s="80"/>
      <c r="CD347" s="80"/>
      <c r="CE347" s="81"/>
      <c r="CF347" s="81"/>
      <c r="CG347" s="17"/>
      <c r="CH347" s="73"/>
      <c r="CI347" s="73"/>
      <c r="CJ347" s="73"/>
      <c r="CK347" s="73"/>
      <c r="CL347" s="73"/>
      <c r="CM347" s="73"/>
      <c r="CN347" s="73"/>
      <c r="CO347" s="74"/>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5"/>
      <c r="EN347" s="75"/>
      <c r="EO347" s="75"/>
      <c r="EP347" s="75"/>
      <c r="EQ347" s="73"/>
      <c r="ER347" s="73"/>
      <c r="ES347" s="73"/>
      <c r="ET347" s="73"/>
      <c r="EU347" s="73"/>
    </row>
    <row r="348" spans="1:151" x14ac:dyDescent="0.25">
      <c r="A348" s="17"/>
      <c r="B348" s="17"/>
      <c r="C348" s="78"/>
      <c r="D348" s="79"/>
      <c r="E348" s="17"/>
      <c r="F348" s="17"/>
      <c r="G348" s="17"/>
      <c r="H348" s="17"/>
      <c r="I348" s="17"/>
      <c r="J348" s="78"/>
      <c r="K348" s="78"/>
      <c r="L348" s="78"/>
      <c r="M348" s="78"/>
      <c r="N348" s="17"/>
      <c r="O348" s="78"/>
      <c r="P348" s="78"/>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8"/>
      <c r="AP348" s="17"/>
      <c r="AQ348" s="17"/>
      <c r="AR348" s="17"/>
      <c r="AS348" s="17"/>
      <c r="AT348" s="18"/>
      <c r="AU348" s="17"/>
      <c r="AV348" s="17"/>
      <c r="AW348" s="17"/>
      <c r="AX348" s="17"/>
      <c r="AY348" s="17"/>
      <c r="AZ348" s="18"/>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80"/>
      <c r="CC348" s="80"/>
      <c r="CD348" s="80"/>
      <c r="CE348" s="81"/>
      <c r="CF348" s="81"/>
      <c r="CG348" s="17"/>
      <c r="CH348" s="73"/>
      <c r="CI348" s="73"/>
      <c r="CJ348" s="73"/>
      <c r="CK348" s="73"/>
      <c r="CL348" s="73"/>
      <c r="CM348" s="73"/>
      <c r="CN348" s="73"/>
      <c r="CO348" s="74"/>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5"/>
      <c r="EN348" s="75"/>
      <c r="EO348" s="75"/>
      <c r="EP348" s="75"/>
      <c r="EQ348" s="73"/>
      <c r="ER348" s="73"/>
      <c r="ES348" s="73"/>
      <c r="ET348" s="73"/>
      <c r="EU348" s="73"/>
    </row>
    <row r="349" spans="1:151" x14ac:dyDescent="0.25">
      <c r="A349" s="17"/>
      <c r="B349" s="17"/>
      <c r="C349" s="78"/>
      <c r="D349" s="79"/>
      <c r="E349" s="17"/>
      <c r="F349" s="17"/>
      <c r="G349" s="17"/>
      <c r="H349" s="17"/>
      <c r="I349" s="17"/>
      <c r="J349" s="78"/>
      <c r="K349" s="78"/>
      <c r="L349" s="78"/>
      <c r="M349" s="78"/>
      <c r="N349" s="17"/>
      <c r="O349" s="78"/>
      <c r="P349" s="78"/>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8"/>
      <c r="AP349" s="17"/>
      <c r="AQ349" s="17"/>
      <c r="AR349" s="17"/>
      <c r="AS349" s="17"/>
      <c r="AT349" s="18"/>
      <c r="AU349" s="17"/>
      <c r="AV349" s="17"/>
      <c r="AW349" s="17"/>
      <c r="AX349" s="17"/>
      <c r="AY349" s="17"/>
      <c r="AZ349" s="18"/>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80"/>
      <c r="CC349" s="80"/>
      <c r="CD349" s="80"/>
      <c r="CE349" s="81"/>
      <c r="CF349" s="81"/>
      <c r="CG349" s="17"/>
      <c r="CH349" s="73"/>
      <c r="CI349" s="73"/>
      <c r="CJ349" s="73"/>
      <c r="CK349" s="73"/>
      <c r="CL349" s="73"/>
      <c r="CM349" s="73"/>
      <c r="CN349" s="73"/>
      <c r="CO349" s="74"/>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5"/>
      <c r="EN349" s="75"/>
      <c r="EO349" s="75"/>
      <c r="EP349" s="75"/>
      <c r="EQ349" s="73"/>
      <c r="ER349" s="73"/>
      <c r="ES349" s="73"/>
      <c r="ET349" s="73"/>
      <c r="EU349" s="73"/>
    </row>
    <row r="350" spans="1:151" x14ac:dyDescent="0.25">
      <c r="A350" s="17"/>
      <c r="B350" s="17"/>
      <c r="C350" s="78"/>
      <c r="D350" s="79"/>
      <c r="E350" s="17"/>
      <c r="F350" s="17"/>
      <c r="G350" s="17"/>
      <c r="H350" s="17"/>
      <c r="I350" s="17"/>
      <c r="J350" s="78"/>
      <c r="K350" s="78"/>
      <c r="L350" s="78"/>
      <c r="M350" s="78"/>
      <c r="N350" s="17"/>
      <c r="O350" s="78"/>
      <c r="P350" s="78"/>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8"/>
      <c r="AP350" s="17"/>
      <c r="AQ350" s="17"/>
      <c r="AR350" s="17"/>
      <c r="AS350" s="17"/>
      <c r="AT350" s="18"/>
      <c r="AU350" s="17"/>
      <c r="AV350" s="17"/>
      <c r="AW350" s="17"/>
      <c r="AX350" s="17"/>
      <c r="AY350" s="17"/>
      <c r="AZ350" s="18"/>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80"/>
      <c r="CC350" s="80"/>
      <c r="CD350" s="80"/>
      <c r="CE350" s="81"/>
      <c r="CF350" s="81"/>
      <c r="CG350" s="17"/>
      <c r="CH350" s="73"/>
      <c r="CI350" s="73"/>
      <c r="CJ350" s="73"/>
      <c r="CK350" s="73"/>
      <c r="CL350" s="73"/>
      <c r="CM350" s="73"/>
      <c r="CN350" s="73"/>
      <c r="CO350" s="74"/>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5"/>
      <c r="EN350" s="75"/>
      <c r="EO350" s="75"/>
      <c r="EP350" s="75"/>
      <c r="EQ350" s="73"/>
      <c r="ER350" s="73"/>
      <c r="ES350" s="73"/>
      <c r="ET350" s="73"/>
      <c r="EU350" s="73"/>
    </row>
    <row r="351" spans="1:151" x14ac:dyDescent="0.25">
      <c r="A351" s="17"/>
      <c r="B351" s="17"/>
      <c r="C351" s="78"/>
      <c r="D351" s="79"/>
      <c r="E351" s="17"/>
      <c r="F351" s="17"/>
      <c r="G351" s="17"/>
      <c r="H351" s="17"/>
      <c r="I351" s="17"/>
      <c r="J351" s="78"/>
      <c r="K351" s="78"/>
      <c r="L351" s="78"/>
      <c r="M351" s="78"/>
      <c r="N351" s="17"/>
      <c r="O351" s="78"/>
      <c r="P351" s="78"/>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8"/>
      <c r="AP351" s="17"/>
      <c r="AQ351" s="17"/>
      <c r="AR351" s="17"/>
      <c r="AS351" s="17"/>
      <c r="AT351" s="18"/>
      <c r="AU351" s="17"/>
      <c r="AV351" s="17"/>
      <c r="AW351" s="17"/>
      <c r="AX351" s="17"/>
      <c r="AY351" s="17"/>
      <c r="AZ351" s="18"/>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80"/>
      <c r="CC351" s="80"/>
      <c r="CD351" s="80"/>
      <c r="CE351" s="81"/>
      <c r="CF351" s="81"/>
      <c r="CG351" s="17"/>
      <c r="CH351" s="73"/>
      <c r="CI351" s="73"/>
      <c r="CJ351" s="73"/>
      <c r="CK351" s="73"/>
      <c r="CL351" s="73"/>
      <c r="CM351" s="73"/>
      <c r="CN351" s="73"/>
      <c r="CO351" s="74"/>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5"/>
      <c r="EN351" s="75"/>
      <c r="EO351" s="75"/>
      <c r="EP351" s="75"/>
      <c r="EQ351" s="73"/>
      <c r="ER351" s="73"/>
      <c r="ES351" s="73"/>
      <c r="ET351" s="73"/>
      <c r="EU351" s="73"/>
    </row>
    <row r="352" spans="1:151" x14ac:dyDescent="0.25">
      <c r="A352" s="17"/>
      <c r="B352" s="17"/>
      <c r="C352" s="78"/>
      <c r="D352" s="79"/>
      <c r="E352" s="17"/>
      <c r="F352" s="17"/>
      <c r="G352" s="17"/>
      <c r="H352" s="17"/>
      <c r="I352" s="17"/>
      <c r="J352" s="78"/>
      <c r="K352" s="78"/>
      <c r="L352" s="78"/>
      <c r="M352" s="78"/>
      <c r="N352" s="17"/>
      <c r="O352" s="78"/>
      <c r="P352" s="78"/>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8"/>
      <c r="AP352" s="17"/>
      <c r="AQ352" s="17"/>
      <c r="AR352" s="17"/>
      <c r="AS352" s="17"/>
      <c r="AT352" s="18"/>
      <c r="AU352" s="17"/>
      <c r="AV352" s="17"/>
      <c r="AW352" s="17"/>
      <c r="AX352" s="17"/>
      <c r="AY352" s="17"/>
      <c r="AZ352" s="18"/>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80"/>
      <c r="CC352" s="80"/>
      <c r="CD352" s="80"/>
      <c r="CE352" s="81"/>
      <c r="CF352" s="81"/>
      <c r="CG352" s="17"/>
      <c r="CH352" s="73"/>
      <c r="CI352" s="73"/>
      <c r="CJ352" s="73"/>
      <c r="CK352" s="73"/>
      <c r="CL352" s="73"/>
      <c r="CM352" s="73"/>
      <c r="CN352" s="73"/>
      <c r="CO352" s="74"/>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5"/>
      <c r="EN352" s="75"/>
      <c r="EO352" s="75"/>
      <c r="EP352" s="75"/>
      <c r="EQ352" s="73"/>
      <c r="ER352" s="73"/>
      <c r="ES352" s="73"/>
      <c r="ET352" s="73"/>
      <c r="EU352" s="73"/>
    </row>
    <row r="353" spans="1:151" x14ac:dyDescent="0.25">
      <c r="A353" s="17"/>
      <c r="B353" s="17"/>
      <c r="C353" s="78"/>
      <c r="D353" s="79"/>
      <c r="E353" s="17"/>
      <c r="F353" s="17"/>
      <c r="G353" s="17"/>
      <c r="H353" s="17"/>
      <c r="I353" s="17"/>
      <c r="J353" s="78"/>
      <c r="K353" s="78"/>
      <c r="L353" s="78"/>
      <c r="M353" s="78"/>
      <c r="N353" s="17"/>
      <c r="O353" s="78"/>
      <c r="P353" s="78"/>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8"/>
      <c r="AP353" s="17"/>
      <c r="AQ353" s="17"/>
      <c r="AR353" s="17"/>
      <c r="AS353" s="17"/>
      <c r="AT353" s="18"/>
      <c r="AU353" s="17"/>
      <c r="AV353" s="17"/>
      <c r="AW353" s="17"/>
      <c r="AX353" s="17"/>
      <c r="AY353" s="17"/>
      <c r="AZ353" s="18"/>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80"/>
      <c r="CC353" s="80"/>
      <c r="CD353" s="80"/>
      <c r="CE353" s="81"/>
      <c r="CF353" s="81"/>
      <c r="CG353" s="17"/>
      <c r="CH353" s="73"/>
      <c r="CI353" s="73"/>
      <c r="CJ353" s="73"/>
      <c r="CK353" s="73"/>
      <c r="CL353" s="73"/>
      <c r="CM353" s="73"/>
      <c r="CN353" s="73"/>
      <c r="CO353" s="74"/>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5"/>
      <c r="EN353" s="75"/>
      <c r="EO353" s="75"/>
      <c r="EP353" s="75"/>
      <c r="EQ353" s="73"/>
      <c r="ER353" s="73"/>
      <c r="ES353" s="73"/>
      <c r="ET353" s="73"/>
      <c r="EU353" s="73"/>
    </row>
    <row r="354" spans="1:151" x14ac:dyDescent="0.25">
      <c r="A354" s="17"/>
      <c r="B354" s="17"/>
      <c r="C354" s="78"/>
      <c r="D354" s="79"/>
      <c r="E354" s="17"/>
      <c r="F354" s="17"/>
      <c r="G354" s="17"/>
      <c r="H354" s="17"/>
      <c r="I354" s="17"/>
      <c r="J354" s="78"/>
      <c r="K354" s="78"/>
      <c r="L354" s="78"/>
      <c r="M354" s="78"/>
      <c r="N354" s="17"/>
      <c r="O354" s="78"/>
      <c r="P354" s="78"/>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8"/>
      <c r="AP354" s="17"/>
      <c r="AQ354" s="17"/>
      <c r="AR354" s="17"/>
      <c r="AS354" s="17"/>
      <c r="AT354" s="18"/>
      <c r="AU354" s="17"/>
      <c r="AV354" s="17"/>
      <c r="AW354" s="17"/>
      <c r="AX354" s="17"/>
      <c r="AY354" s="17"/>
      <c r="AZ354" s="18"/>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80"/>
      <c r="CC354" s="80"/>
      <c r="CD354" s="80"/>
      <c r="CE354" s="81"/>
      <c r="CF354" s="81"/>
      <c r="CG354" s="17"/>
      <c r="CH354" s="73"/>
      <c r="CI354" s="73"/>
      <c r="CJ354" s="73"/>
      <c r="CK354" s="73"/>
      <c r="CL354" s="73"/>
      <c r="CM354" s="73"/>
      <c r="CN354" s="73"/>
      <c r="CO354" s="74"/>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5"/>
      <c r="EN354" s="75"/>
      <c r="EO354" s="75"/>
      <c r="EP354" s="75"/>
      <c r="EQ354" s="73"/>
      <c r="ER354" s="73"/>
      <c r="ES354" s="73"/>
      <c r="ET354" s="73"/>
      <c r="EU354" s="73"/>
    </row>
    <row r="355" spans="1:151" x14ac:dyDescent="0.25">
      <c r="A355" s="17"/>
      <c r="B355" s="17"/>
      <c r="C355" s="78"/>
      <c r="D355" s="79"/>
      <c r="E355" s="17"/>
      <c r="F355" s="17"/>
      <c r="G355" s="17"/>
      <c r="H355" s="17"/>
      <c r="I355" s="17"/>
      <c r="J355" s="78"/>
      <c r="K355" s="78"/>
      <c r="L355" s="78"/>
      <c r="M355" s="78"/>
      <c r="N355" s="17"/>
      <c r="O355" s="78"/>
      <c r="P355" s="78"/>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8"/>
      <c r="AP355" s="17"/>
      <c r="AQ355" s="17"/>
      <c r="AR355" s="17"/>
      <c r="AS355" s="17"/>
      <c r="AT355" s="18"/>
      <c r="AU355" s="17"/>
      <c r="AV355" s="17"/>
      <c r="AW355" s="17"/>
      <c r="AX355" s="17"/>
      <c r="AY355" s="17"/>
      <c r="AZ355" s="18"/>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80"/>
      <c r="CC355" s="80"/>
      <c r="CD355" s="80"/>
      <c r="CE355" s="81"/>
      <c r="CF355" s="81"/>
      <c r="CG355" s="17"/>
      <c r="CH355" s="73"/>
      <c r="CI355" s="73"/>
      <c r="CJ355" s="73"/>
      <c r="CK355" s="73"/>
      <c r="CL355" s="73"/>
      <c r="CM355" s="73"/>
      <c r="CN355" s="73"/>
      <c r="CO355" s="74"/>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5"/>
      <c r="EN355" s="75"/>
      <c r="EO355" s="75"/>
      <c r="EP355" s="75"/>
      <c r="EQ355" s="73"/>
      <c r="ER355" s="73"/>
      <c r="ES355" s="73"/>
      <c r="ET355" s="73"/>
      <c r="EU355" s="73"/>
    </row>
    <row r="356" spans="1:151" x14ac:dyDescent="0.25">
      <c r="A356" s="17"/>
      <c r="B356" s="17"/>
      <c r="C356" s="78"/>
      <c r="D356" s="79"/>
      <c r="E356" s="17"/>
      <c r="F356" s="17"/>
      <c r="G356" s="17"/>
      <c r="H356" s="17"/>
      <c r="I356" s="17"/>
      <c r="J356" s="78"/>
      <c r="K356" s="78"/>
      <c r="L356" s="78"/>
      <c r="M356" s="78"/>
      <c r="N356" s="17"/>
      <c r="O356" s="78"/>
      <c r="P356" s="78"/>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8"/>
      <c r="AP356" s="17"/>
      <c r="AQ356" s="17"/>
      <c r="AR356" s="17"/>
      <c r="AS356" s="17"/>
      <c r="AT356" s="18"/>
      <c r="AU356" s="17"/>
      <c r="AV356" s="17"/>
      <c r="AW356" s="17"/>
      <c r="AX356" s="17"/>
      <c r="AY356" s="17"/>
      <c r="AZ356" s="18"/>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80"/>
      <c r="CC356" s="80"/>
      <c r="CD356" s="80"/>
      <c r="CE356" s="81"/>
      <c r="CF356" s="81"/>
      <c r="CG356" s="17"/>
      <c r="CH356" s="73"/>
      <c r="CI356" s="73"/>
      <c r="CJ356" s="73"/>
      <c r="CK356" s="73"/>
      <c r="CL356" s="73"/>
      <c r="CM356" s="73"/>
      <c r="CN356" s="73"/>
      <c r="CO356" s="74"/>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5"/>
      <c r="EN356" s="75"/>
      <c r="EO356" s="75"/>
      <c r="EP356" s="75"/>
      <c r="EQ356" s="73"/>
      <c r="ER356" s="73"/>
      <c r="ES356" s="73"/>
      <c r="ET356" s="73"/>
      <c r="EU356" s="73"/>
    </row>
    <row r="357" spans="1:151" x14ac:dyDescent="0.25">
      <c r="A357" s="17"/>
      <c r="B357" s="17"/>
      <c r="C357" s="78"/>
      <c r="D357" s="79"/>
      <c r="E357" s="17"/>
      <c r="F357" s="17"/>
      <c r="G357" s="17"/>
      <c r="H357" s="17"/>
      <c r="I357" s="17"/>
      <c r="J357" s="78"/>
      <c r="K357" s="78"/>
      <c r="L357" s="78"/>
      <c r="M357" s="78"/>
      <c r="N357" s="17"/>
      <c r="O357" s="78"/>
      <c r="P357" s="78"/>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8"/>
      <c r="AP357" s="17"/>
      <c r="AQ357" s="17"/>
      <c r="AR357" s="17"/>
      <c r="AS357" s="17"/>
      <c r="AT357" s="18"/>
      <c r="AU357" s="17"/>
      <c r="AV357" s="17"/>
      <c r="AW357" s="17"/>
      <c r="AX357" s="17"/>
      <c r="AY357" s="17"/>
      <c r="AZ357" s="18"/>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80"/>
      <c r="CC357" s="80"/>
      <c r="CD357" s="80"/>
      <c r="CE357" s="81"/>
      <c r="CF357" s="81"/>
      <c r="CG357" s="17"/>
      <c r="CH357" s="73"/>
      <c r="CI357" s="73"/>
      <c r="CJ357" s="73"/>
      <c r="CK357" s="73"/>
      <c r="CL357" s="73"/>
      <c r="CM357" s="73"/>
      <c r="CN357" s="73"/>
      <c r="CO357" s="74"/>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5"/>
      <c r="EN357" s="75"/>
      <c r="EO357" s="75"/>
      <c r="EP357" s="75"/>
      <c r="EQ357" s="73"/>
      <c r="ER357" s="73"/>
      <c r="ES357" s="73"/>
      <c r="ET357" s="73"/>
      <c r="EU357" s="73"/>
    </row>
    <row r="358" spans="1:151" x14ac:dyDescent="0.25">
      <c r="A358" s="17"/>
      <c r="B358" s="17"/>
      <c r="C358" s="78"/>
      <c r="D358" s="79"/>
      <c r="E358" s="17"/>
      <c r="F358" s="17"/>
      <c r="G358" s="17"/>
      <c r="H358" s="17"/>
      <c r="I358" s="17"/>
      <c r="J358" s="78"/>
      <c r="K358" s="78"/>
      <c r="L358" s="78"/>
      <c r="M358" s="78"/>
      <c r="N358" s="17"/>
      <c r="O358" s="78"/>
      <c r="P358" s="78"/>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8"/>
      <c r="AP358" s="17"/>
      <c r="AQ358" s="17"/>
      <c r="AR358" s="17"/>
      <c r="AS358" s="17"/>
      <c r="AT358" s="18"/>
      <c r="AU358" s="17"/>
      <c r="AV358" s="17"/>
      <c r="AW358" s="17"/>
      <c r="AX358" s="17"/>
      <c r="AY358" s="17"/>
      <c r="AZ358" s="18"/>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80"/>
      <c r="CC358" s="80"/>
      <c r="CD358" s="80"/>
      <c r="CE358" s="81"/>
      <c r="CF358" s="81"/>
      <c r="CG358" s="17"/>
      <c r="CH358" s="73"/>
      <c r="CI358" s="73"/>
      <c r="CJ358" s="73"/>
      <c r="CK358" s="73"/>
      <c r="CL358" s="73"/>
      <c r="CM358" s="73"/>
      <c r="CN358" s="73"/>
      <c r="CO358" s="74"/>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5"/>
      <c r="EN358" s="75"/>
      <c r="EO358" s="75"/>
      <c r="EP358" s="75"/>
      <c r="EQ358" s="73"/>
      <c r="ER358" s="73"/>
      <c r="ES358" s="73"/>
      <c r="ET358" s="73"/>
      <c r="EU358" s="73"/>
    </row>
    <row r="359" spans="1:151" x14ac:dyDescent="0.25">
      <c r="A359" s="17"/>
      <c r="B359" s="17"/>
      <c r="C359" s="78"/>
      <c r="D359" s="79"/>
      <c r="E359" s="17"/>
      <c r="F359" s="17"/>
      <c r="G359" s="17"/>
      <c r="H359" s="17"/>
      <c r="I359" s="17"/>
      <c r="J359" s="78"/>
      <c r="K359" s="78"/>
      <c r="L359" s="78"/>
      <c r="M359" s="78"/>
      <c r="N359" s="17"/>
      <c r="O359" s="78"/>
      <c r="P359" s="78"/>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8"/>
      <c r="AP359" s="17"/>
      <c r="AQ359" s="17"/>
      <c r="AR359" s="17"/>
      <c r="AS359" s="17"/>
      <c r="AT359" s="18"/>
      <c r="AU359" s="17"/>
      <c r="AV359" s="17"/>
      <c r="AW359" s="17"/>
      <c r="AX359" s="17"/>
      <c r="AY359" s="17"/>
      <c r="AZ359" s="18"/>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80"/>
      <c r="CC359" s="80"/>
      <c r="CD359" s="80"/>
      <c r="CE359" s="81"/>
      <c r="CF359" s="81"/>
      <c r="CG359" s="17"/>
      <c r="CH359" s="73"/>
      <c r="CI359" s="73"/>
      <c r="CJ359" s="73"/>
      <c r="CK359" s="73"/>
      <c r="CL359" s="73"/>
      <c r="CM359" s="73"/>
      <c r="CN359" s="73"/>
      <c r="CO359" s="74"/>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5"/>
      <c r="EN359" s="75"/>
      <c r="EO359" s="75"/>
      <c r="EP359" s="75"/>
      <c r="EQ359" s="73"/>
      <c r="ER359" s="73"/>
      <c r="ES359" s="73"/>
      <c r="ET359" s="73"/>
      <c r="EU359" s="73"/>
    </row>
    <row r="360" spans="1:151" x14ac:dyDescent="0.25">
      <c r="A360" s="17"/>
      <c r="B360" s="17"/>
      <c r="C360" s="78"/>
      <c r="D360" s="79"/>
      <c r="E360" s="17"/>
      <c r="F360" s="17"/>
      <c r="G360" s="17"/>
      <c r="H360" s="17"/>
      <c r="I360" s="17"/>
      <c r="J360" s="78"/>
      <c r="K360" s="78"/>
      <c r="L360" s="78"/>
      <c r="M360" s="78"/>
      <c r="N360" s="17"/>
      <c r="O360" s="78"/>
      <c r="P360" s="78"/>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8"/>
      <c r="AP360" s="17"/>
      <c r="AQ360" s="17"/>
      <c r="AR360" s="17"/>
      <c r="AS360" s="17"/>
      <c r="AT360" s="18"/>
      <c r="AU360" s="17"/>
      <c r="AV360" s="17"/>
      <c r="AW360" s="17"/>
      <c r="AX360" s="17"/>
      <c r="AY360" s="17"/>
      <c r="AZ360" s="18"/>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80"/>
      <c r="CC360" s="80"/>
      <c r="CD360" s="80"/>
      <c r="CE360" s="81"/>
      <c r="CF360" s="81"/>
      <c r="CG360" s="17"/>
      <c r="CH360" s="73"/>
      <c r="CI360" s="73"/>
      <c r="CJ360" s="73"/>
      <c r="CK360" s="73"/>
      <c r="CL360" s="73"/>
      <c r="CM360" s="73"/>
      <c r="CN360" s="73"/>
      <c r="CO360" s="74"/>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5"/>
      <c r="EN360" s="75"/>
      <c r="EO360" s="75"/>
      <c r="EP360" s="75"/>
      <c r="EQ360" s="73"/>
      <c r="ER360" s="73"/>
      <c r="ES360" s="73"/>
      <c r="ET360" s="73"/>
      <c r="EU360" s="73"/>
    </row>
    <row r="361" spans="1:151" x14ac:dyDescent="0.25">
      <c r="A361" s="17"/>
      <c r="B361" s="17"/>
      <c r="C361" s="78"/>
      <c r="D361" s="79"/>
      <c r="E361" s="17"/>
      <c r="F361" s="17"/>
      <c r="G361" s="17"/>
      <c r="H361" s="17"/>
      <c r="I361" s="17"/>
      <c r="J361" s="78"/>
      <c r="K361" s="78"/>
      <c r="L361" s="78"/>
      <c r="M361" s="78"/>
      <c r="N361" s="17"/>
      <c r="O361" s="78"/>
      <c r="P361" s="78"/>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8"/>
      <c r="AP361" s="17"/>
      <c r="AQ361" s="17"/>
      <c r="AR361" s="17"/>
      <c r="AS361" s="17"/>
      <c r="AT361" s="18"/>
      <c r="AU361" s="17"/>
      <c r="AV361" s="17"/>
      <c r="AW361" s="17"/>
      <c r="AX361" s="17"/>
      <c r="AY361" s="17"/>
      <c r="AZ361" s="18"/>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80"/>
      <c r="CC361" s="80"/>
      <c r="CD361" s="80"/>
      <c r="CE361" s="81"/>
      <c r="CF361" s="81"/>
      <c r="CG361" s="17"/>
      <c r="CH361" s="73"/>
      <c r="CI361" s="73"/>
      <c r="CJ361" s="73"/>
      <c r="CK361" s="73"/>
      <c r="CL361" s="73"/>
      <c r="CM361" s="73"/>
      <c r="CN361" s="73"/>
      <c r="CO361" s="74"/>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5"/>
      <c r="EN361" s="75"/>
      <c r="EO361" s="75"/>
      <c r="EP361" s="75"/>
      <c r="EQ361" s="73"/>
      <c r="ER361" s="73"/>
      <c r="ES361" s="73"/>
      <c r="ET361" s="73"/>
      <c r="EU361" s="73"/>
    </row>
    <row r="362" spans="1:151" x14ac:dyDescent="0.25">
      <c r="A362" s="17"/>
      <c r="B362" s="17"/>
      <c r="C362" s="78"/>
      <c r="D362" s="79"/>
      <c r="E362" s="17"/>
      <c r="F362" s="17"/>
      <c r="G362" s="17"/>
      <c r="H362" s="17"/>
      <c r="I362" s="17"/>
      <c r="J362" s="78"/>
      <c r="K362" s="78"/>
      <c r="L362" s="78"/>
      <c r="M362" s="78"/>
      <c r="N362" s="17"/>
      <c r="O362" s="78"/>
      <c r="P362" s="78"/>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8"/>
      <c r="AP362" s="17"/>
      <c r="AQ362" s="17"/>
      <c r="AR362" s="17"/>
      <c r="AS362" s="17"/>
      <c r="AT362" s="18"/>
      <c r="AU362" s="17"/>
      <c r="AV362" s="17"/>
      <c r="AW362" s="17"/>
      <c r="AX362" s="17"/>
      <c r="AY362" s="17"/>
      <c r="AZ362" s="18"/>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80"/>
      <c r="CC362" s="80"/>
      <c r="CD362" s="80"/>
      <c r="CE362" s="81"/>
      <c r="CF362" s="81"/>
      <c r="CG362" s="17"/>
      <c r="CH362" s="73"/>
      <c r="CI362" s="73"/>
      <c r="CJ362" s="73"/>
      <c r="CK362" s="73"/>
      <c r="CL362" s="73"/>
      <c r="CM362" s="73"/>
      <c r="CN362" s="73"/>
      <c r="CO362" s="74"/>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5"/>
      <c r="EN362" s="75"/>
      <c r="EO362" s="75"/>
      <c r="EP362" s="75"/>
      <c r="EQ362" s="73"/>
      <c r="ER362" s="73"/>
      <c r="ES362" s="73"/>
      <c r="ET362" s="73"/>
      <c r="EU362" s="73"/>
    </row>
    <row r="363" spans="1:151" x14ac:dyDescent="0.25">
      <c r="A363" s="17"/>
      <c r="B363" s="17"/>
      <c r="C363" s="78"/>
      <c r="D363" s="79"/>
      <c r="E363" s="17"/>
      <c r="F363" s="17"/>
      <c r="G363" s="17"/>
      <c r="H363" s="17"/>
      <c r="I363" s="17"/>
      <c r="J363" s="78"/>
      <c r="K363" s="78"/>
      <c r="L363" s="78"/>
      <c r="M363" s="78"/>
      <c r="N363" s="17"/>
      <c r="O363" s="78"/>
      <c r="P363" s="78"/>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8"/>
      <c r="AP363" s="17"/>
      <c r="AQ363" s="17"/>
      <c r="AR363" s="17"/>
      <c r="AS363" s="17"/>
      <c r="AT363" s="18"/>
      <c r="AU363" s="17"/>
      <c r="AV363" s="17"/>
      <c r="AW363" s="17"/>
      <c r="AX363" s="17"/>
      <c r="AY363" s="17"/>
      <c r="AZ363" s="18"/>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80"/>
      <c r="CC363" s="80"/>
      <c r="CD363" s="80"/>
      <c r="CE363" s="81"/>
      <c r="CF363" s="81"/>
      <c r="CG363" s="17"/>
      <c r="CH363" s="73"/>
      <c r="CI363" s="73"/>
      <c r="CJ363" s="73"/>
      <c r="CK363" s="73"/>
      <c r="CL363" s="73"/>
      <c r="CM363" s="73"/>
      <c r="CN363" s="73"/>
      <c r="CO363" s="74"/>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5"/>
      <c r="EN363" s="75"/>
      <c r="EO363" s="75"/>
      <c r="EP363" s="75"/>
      <c r="EQ363" s="73"/>
      <c r="ER363" s="73"/>
      <c r="ES363" s="73"/>
      <c r="ET363" s="73"/>
      <c r="EU363" s="73"/>
    </row>
    <row r="364" spans="1:151" x14ac:dyDescent="0.25">
      <c r="A364" s="17"/>
      <c r="B364" s="17"/>
      <c r="C364" s="78"/>
      <c r="D364" s="79"/>
      <c r="E364" s="17"/>
      <c r="F364" s="17"/>
      <c r="G364" s="17"/>
      <c r="H364" s="17"/>
      <c r="I364" s="17"/>
      <c r="J364" s="78"/>
      <c r="K364" s="78"/>
      <c r="L364" s="78"/>
      <c r="M364" s="78"/>
      <c r="N364" s="17"/>
      <c r="O364" s="78"/>
      <c r="P364" s="78"/>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8"/>
      <c r="AP364" s="17"/>
      <c r="AQ364" s="17"/>
      <c r="AR364" s="17"/>
      <c r="AS364" s="17"/>
      <c r="AT364" s="18"/>
      <c r="AU364" s="17"/>
      <c r="AV364" s="17"/>
      <c r="AW364" s="17"/>
      <c r="AX364" s="17"/>
      <c r="AY364" s="17"/>
      <c r="AZ364" s="18"/>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80"/>
      <c r="CC364" s="80"/>
      <c r="CD364" s="80"/>
      <c r="CE364" s="81"/>
      <c r="CF364" s="81"/>
      <c r="CG364" s="17"/>
      <c r="CH364" s="73"/>
      <c r="CI364" s="73"/>
      <c r="CJ364" s="73"/>
      <c r="CK364" s="73"/>
      <c r="CL364" s="73"/>
      <c r="CM364" s="73"/>
      <c r="CN364" s="73"/>
      <c r="CO364" s="74"/>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5"/>
      <c r="EN364" s="75"/>
      <c r="EO364" s="75"/>
      <c r="EP364" s="75"/>
      <c r="EQ364" s="73"/>
      <c r="ER364" s="73"/>
      <c r="ES364" s="73"/>
      <c r="ET364" s="73"/>
      <c r="EU364" s="73"/>
    </row>
    <row r="365" spans="1:151" x14ac:dyDescent="0.25">
      <c r="A365" s="17"/>
      <c r="B365" s="17"/>
      <c r="C365" s="78"/>
      <c r="D365" s="79"/>
      <c r="E365" s="17"/>
      <c r="F365" s="17"/>
      <c r="G365" s="17"/>
      <c r="H365" s="17"/>
      <c r="I365" s="17"/>
      <c r="J365" s="78"/>
      <c r="K365" s="78"/>
      <c r="L365" s="78"/>
      <c r="M365" s="78"/>
      <c r="N365" s="17"/>
      <c r="O365" s="78"/>
      <c r="P365" s="78"/>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8"/>
      <c r="AP365" s="17"/>
      <c r="AQ365" s="17"/>
      <c r="AR365" s="17"/>
      <c r="AS365" s="17"/>
      <c r="AT365" s="18"/>
      <c r="AU365" s="17"/>
      <c r="AV365" s="17"/>
      <c r="AW365" s="17"/>
      <c r="AX365" s="17"/>
      <c r="AY365" s="17"/>
      <c r="AZ365" s="18"/>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80"/>
      <c r="CC365" s="80"/>
      <c r="CD365" s="80"/>
      <c r="CE365" s="81"/>
      <c r="CF365" s="81"/>
      <c r="CG365" s="17"/>
      <c r="CH365" s="73"/>
      <c r="CI365" s="73"/>
      <c r="CJ365" s="73"/>
      <c r="CK365" s="73"/>
      <c r="CL365" s="73"/>
      <c r="CM365" s="73"/>
      <c r="CN365" s="73"/>
      <c r="CO365" s="74"/>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5"/>
      <c r="EN365" s="75"/>
      <c r="EO365" s="75"/>
      <c r="EP365" s="75"/>
      <c r="EQ365" s="73"/>
      <c r="ER365" s="73"/>
      <c r="ES365" s="73"/>
      <c r="ET365" s="73"/>
      <c r="EU365" s="73"/>
    </row>
    <row r="366" spans="1:151" x14ac:dyDescent="0.25">
      <c r="A366" s="17"/>
      <c r="B366" s="17"/>
      <c r="C366" s="78"/>
      <c r="D366" s="79"/>
      <c r="E366" s="17"/>
      <c r="F366" s="17"/>
      <c r="G366" s="17"/>
      <c r="H366" s="17"/>
      <c r="I366" s="17"/>
      <c r="J366" s="78"/>
      <c r="K366" s="78"/>
      <c r="L366" s="78"/>
      <c r="M366" s="78"/>
      <c r="N366" s="17"/>
      <c r="O366" s="78"/>
      <c r="P366" s="78"/>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8"/>
      <c r="AP366" s="17"/>
      <c r="AQ366" s="17"/>
      <c r="AR366" s="17"/>
      <c r="AS366" s="17"/>
      <c r="AT366" s="18"/>
      <c r="AU366" s="17"/>
      <c r="AV366" s="17"/>
      <c r="AW366" s="17"/>
      <c r="AX366" s="17"/>
      <c r="AY366" s="17"/>
      <c r="AZ366" s="18"/>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80"/>
      <c r="CC366" s="80"/>
      <c r="CD366" s="80"/>
      <c r="CE366" s="81"/>
      <c r="CF366" s="81"/>
      <c r="CG366" s="17"/>
      <c r="CH366" s="73"/>
      <c r="CI366" s="73"/>
      <c r="CJ366" s="73"/>
      <c r="CK366" s="73"/>
      <c r="CL366" s="73"/>
      <c r="CM366" s="73"/>
      <c r="CN366" s="73"/>
      <c r="CO366" s="74"/>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5"/>
      <c r="EN366" s="75"/>
      <c r="EO366" s="75"/>
      <c r="EP366" s="75"/>
      <c r="EQ366" s="73"/>
      <c r="ER366" s="73"/>
      <c r="ES366" s="73"/>
      <c r="ET366" s="73"/>
      <c r="EU366" s="73"/>
    </row>
    <row r="367" spans="1:151" x14ac:dyDescent="0.25">
      <c r="A367" s="17"/>
      <c r="B367" s="17"/>
      <c r="C367" s="78"/>
      <c r="D367" s="79"/>
      <c r="E367" s="17"/>
      <c r="F367" s="17"/>
      <c r="G367" s="17"/>
      <c r="H367" s="17"/>
      <c r="I367" s="17"/>
      <c r="J367" s="78"/>
      <c r="K367" s="78"/>
      <c r="L367" s="78"/>
      <c r="M367" s="78"/>
      <c r="N367" s="17"/>
      <c r="O367" s="78"/>
      <c r="P367" s="78"/>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8"/>
      <c r="AP367" s="17"/>
      <c r="AQ367" s="17"/>
      <c r="AR367" s="17"/>
      <c r="AS367" s="17"/>
      <c r="AT367" s="18"/>
      <c r="AU367" s="17"/>
      <c r="AV367" s="17"/>
      <c r="AW367" s="17"/>
      <c r="AX367" s="17"/>
      <c r="AY367" s="17"/>
      <c r="AZ367" s="18"/>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80"/>
      <c r="CC367" s="80"/>
      <c r="CD367" s="80"/>
      <c r="CE367" s="81"/>
      <c r="CF367" s="81"/>
      <c r="CG367" s="17"/>
      <c r="CH367" s="73"/>
      <c r="CI367" s="73"/>
      <c r="CJ367" s="73"/>
      <c r="CK367" s="73"/>
      <c r="CL367" s="73"/>
      <c r="CM367" s="73"/>
      <c r="CN367" s="73"/>
      <c r="CO367" s="74"/>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5"/>
      <c r="EN367" s="75"/>
      <c r="EO367" s="75"/>
      <c r="EP367" s="75"/>
      <c r="EQ367" s="73"/>
      <c r="ER367" s="73"/>
      <c r="ES367" s="73"/>
      <c r="ET367" s="73"/>
      <c r="EU367" s="73"/>
    </row>
    <row r="368" spans="1:151" x14ac:dyDescent="0.25">
      <c r="A368" s="17"/>
      <c r="B368" s="17"/>
      <c r="C368" s="78"/>
      <c r="D368" s="79"/>
      <c r="E368" s="17"/>
      <c r="F368" s="17"/>
      <c r="G368" s="17"/>
      <c r="H368" s="17"/>
      <c r="I368" s="17"/>
      <c r="J368" s="78"/>
      <c r="K368" s="78"/>
      <c r="L368" s="78"/>
      <c r="M368" s="78"/>
      <c r="N368" s="17"/>
      <c r="O368" s="78"/>
      <c r="P368" s="78"/>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8"/>
      <c r="AP368" s="17"/>
      <c r="AQ368" s="17"/>
      <c r="AR368" s="17"/>
      <c r="AS368" s="17"/>
      <c r="AT368" s="18"/>
      <c r="AU368" s="17"/>
      <c r="AV368" s="17"/>
      <c r="AW368" s="17"/>
      <c r="AX368" s="17"/>
      <c r="AY368" s="17"/>
      <c r="AZ368" s="18"/>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80"/>
      <c r="CC368" s="80"/>
      <c r="CD368" s="80"/>
      <c r="CE368" s="81"/>
      <c r="CF368" s="81"/>
      <c r="CG368" s="17"/>
      <c r="CH368" s="73"/>
      <c r="CI368" s="73"/>
      <c r="CJ368" s="73"/>
      <c r="CK368" s="73"/>
      <c r="CL368" s="73"/>
      <c r="CM368" s="73"/>
      <c r="CN368" s="73"/>
      <c r="CO368" s="74"/>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5"/>
      <c r="EN368" s="75"/>
      <c r="EO368" s="75"/>
      <c r="EP368" s="75"/>
      <c r="EQ368" s="73"/>
      <c r="ER368" s="73"/>
      <c r="ES368" s="73"/>
      <c r="ET368" s="73"/>
      <c r="EU368" s="73"/>
    </row>
    <row r="369" spans="1:151" x14ac:dyDescent="0.25">
      <c r="A369" s="17"/>
      <c r="B369" s="17"/>
      <c r="C369" s="78"/>
      <c r="D369" s="79"/>
      <c r="E369" s="17"/>
      <c r="F369" s="17"/>
      <c r="G369" s="17"/>
      <c r="H369" s="17"/>
      <c r="I369" s="17"/>
      <c r="J369" s="78"/>
      <c r="K369" s="78"/>
      <c r="L369" s="78"/>
      <c r="M369" s="78"/>
      <c r="N369" s="17"/>
      <c r="O369" s="78"/>
      <c r="P369" s="78"/>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8"/>
      <c r="AP369" s="17"/>
      <c r="AQ369" s="17"/>
      <c r="AR369" s="17"/>
      <c r="AS369" s="17"/>
      <c r="AT369" s="18"/>
      <c r="AU369" s="17"/>
      <c r="AV369" s="17"/>
      <c r="AW369" s="17"/>
      <c r="AX369" s="17"/>
      <c r="AY369" s="17"/>
      <c r="AZ369" s="18"/>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80"/>
      <c r="CC369" s="80"/>
      <c r="CD369" s="80"/>
      <c r="CE369" s="81"/>
      <c r="CF369" s="81"/>
      <c r="CG369" s="17"/>
      <c r="CH369" s="73"/>
      <c r="CI369" s="73"/>
      <c r="CJ369" s="73"/>
      <c r="CK369" s="73"/>
      <c r="CL369" s="73"/>
      <c r="CM369" s="73"/>
      <c r="CN369" s="73"/>
      <c r="CO369" s="74"/>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5"/>
      <c r="EN369" s="75"/>
      <c r="EO369" s="75"/>
      <c r="EP369" s="75"/>
      <c r="EQ369" s="73"/>
      <c r="ER369" s="73"/>
      <c r="ES369" s="73"/>
      <c r="ET369" s="73"/>
      <c r="EU369" s="73"/>
    </row>
    <row r="370" spans="1:151" x14ac:dyDescent="0.25">
      <c r="A370" s="17"/>
      <c r="B370" s="17"/>
      <c r="C370" s="78"/>
      <c r="D370" s="79"/>
      <c r="E370" s="17"/>
      <c r="F370" s="17"/>
      <c r="G370" s="17"/>
      <c r="H370" s="17"/>
      <c r="I370" s="17"/>
      <c r="J370" s="78"/>
      <c r="K370" s="78"/>
      <c r="L370" s="78"/>
      <c r="M370" s="78"/>
      <c r="N370" s="17"/>
      <c r="O370" s="78"/>
      <c r="P370" s="78"/>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8"/>
      <c r="AP370" s="17"/>
      <c r="AQ370" s="17"/>
      <c r="AR370" s="17"/>
      <c r="AS370" s="17"/>
      <c r="AT370" s="18"/>
      <c r="AU370" s="17"/>
      <c r="AV370" s="17"/>
      <c r="AW370" s="17"/>
      <c r="AX370" s="17"/>
      <c r="AY370" s="17"/>
      <c r="AZ370" s="18"/>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80"/>
      <c r="CC370" s="80"/>
      <c r="CD370" s="80"/>
      <c r="CE370" s="81"/>
      <c r="CF370" s="81"/>
      <c r="CG370" s="17"/>
      <c r="CH370" s="73"/>
      <c r="CI370" s="73"/>
      <c r="CJ370" s="73"/>
      <c r="CK370" s="73"/>
      <c r="CL370" s="73"/>
      <c r="CM370" s="73"/>
      <c r="CN370" s="73"/>
      <c r="CO370" s="74"/>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5"/>
      <c r="EN370" s="75"/>
      <c r="EO370" s="75"/>
      <c r="EP370" s="75"/>
      <c r="EQ370" s="73"/>
      <c r="ER370" s="73"/>
      <c r="ES370" s="73"/>
      <c r="ET370" s="73"/>
      <c r="EU370" s="73"/>
    </row>
    <row r="371" spans="1:151" x14ac:dyDescent="0.25">
      <c r="A371" s="17"/>
      <c r="B371" s="17"/>
      <c r="C371" s="78"/>
      <c r="D371" s="79"/>
      <c r="E371" s="17"/>
      <c r="F371" s="17"/>
      <c r="G371" s="17"/>
      <c r="H371" s="17"/>
      <c r="I371" s="17"/>
      <c r="J371" s="78"/>
      <c r="K371" s="78"/>
      <c r="L371" s="78"/>
      <c r="M371" s="78"/>
      <c r="N371" s="17"/>
      <c r="O371" s="78"/>
      <c r="P371" s="78"/>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8"/>
      <c r="AP371" s="17"/>
      <c r="AQ371" s="17"/>
      <c r="AR371" s="17"/>
      <c r="AS371" s="17"/>
      <c r="AT371" s="18"/>
      <c r="AU371" s="17"/>
      <c r="AV371" s="17"/>
      <c r="AW371" s="17"/>
      <c r="AX371" s="17"/>
      <c r="AY371" s="17"/>
      <c r="AZ371" s="18"/>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80"/>
      <c r="CC371" s="80"/>
      <c r="CD371" s="80"/>
      <c r="CE371" s="81"/>
      <c r="CF371" s="81"/>
      <c r="CG371" s="17"/>
      <c r="CH371" s="73"/>
      <c r="CI371" s="73"/>
      <c r="CJ371" s="73"/>
      <c r="CK371" s="73"/>
      <c r="CL371" s="73"/>
      <c r="CM371" s="73"/>
      <c r="CN371" s="73"/>
      <c r="CO371" s="74"/>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5"/>
      <c r="EN371" s="75"/>
      <c r="EO371" s="75"/>
      <c r="EP371" s="75"/>
      <c r="EQ371" s="73"/>
      <c r="ER371" s="73"/>
      <c r="ES371" s="73"/>
      <c r="ET371" s="73"/>
      <c r="EU371" s="73"/>
    </row>
    <row r="372" spans="1:151" x14ac:dyDescent="0.25">
      <c r="A372" s="17"/>
      <c r="B372" s="17"/>
      <c r="C372" s="78"/>
      <c r="D372" s="79"/>
      <c r="E372" s="17"/>
      <c r="F372" s="17"/>
      <c r="G372" s="17"/>
      <c r="H372" s="17"/>
      <c r="I372" s="17"/>
      <c r="J372" s="78"/>
      <c r="K372" s="78"/>
      <c r="L372" s="78"/>
      <c r="M372" s="78"/>
      <c r="N372" s="17"/>
      <c r="O372" s="78"/>
      <c r="P372" s="78"/>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8"/>
      <c r="AP372" s="17"/>
      <c r="AQ372" s="17"/>
      <c r="AR372" s="17"/>
      <c r="AS372" s="17"/>
      <c r="AT372" s="18"/>
      <c r="AU372" s="17"/>
      <c r="AV372" s="17"/>
      <c r="AW372" s="17"/>
      <c r="AX372" s="17"/>
      <c r="AY372" s="17"/>
      <c r="AZ372" s="18"/>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80"/>
      <c r="CC372" s="80"/>
      <c r="CD372" s="80"/>
      <c r="CE372" s="81"/>
      <c r="CF372" s="81"/>
      <c r="CG372" s="17"/>
      <c r="CH372" s="73"/>
      <c r="CI372" s="73"/>
      <c r="CJ372" s="73"/>
      <c r="CK372" s="73"/>
      <c r="CL372" s="73"/>
      <c r="CM372" s="73"/>
      <c r="CN372" s="73"/>
      <c r="CO372" s="74"/>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5"/>
      <c r="EN372" s="75"/>
      <c r="EO372" s="75"/>
      <c r="EP372" s="75"/>
      <c r="EQ372" s="73"/>
      <c r="ER372" s="73"/>
      <c r="ES372" s="73"/>
      <c r="ET372" s="73"/>
      <c r="EU372" s="73"/>
    </row>
    <row r="373" spans="1:151" x14ac:dyDescent="0.25">
      <c r="A373" s="17"/>
      <c r="B373" s="17"/>
      <c r="C373" s="78"/>
      <c r="D373" s="79"/>
      <c r="E373" s="17"/>
      <c r="F373" s="17"/>
      <c r="G373" s="17"/>
      <c r="H373" s="17"/>
      <c r="I373" s="17"/>
      <c r="J373" s="78"/>
      <c r="K373" s="78"/>
      <c r="L373" s="78"/>
      <c r="M373" s="78"/>
      <c r="N373" s="17"/>
      <c r="O373" s="78"/>
      <c r="P373" s="78"/>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8"/>
      <c r="AP373" s="17"/>
      <c r="AQ373" s="17"/>
      <c r="AR373" s="17"/>
      <c r="AS373" s="17"/>
      <c r="AT373" s="18"/>
      <c r="AU373" s="17"/>
      <c r="AV373" s="17"/>
      <c r="AW373" s="17"/>
      <c r="AX373" s="17"/>
      <c r="AY373" s="17"/>
      <c r="AZ373" s="18"/>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80"/>
      <c r="CC373" s="80"/>
      <c r="CD373" s="80"/>
      <c r="CE373" s="81"/>
      <c r="CF373" s="81"/>
      <c r="CG373" s="17"/>
      <c r="CH373" s="73"/>
      <c r="CI373" s="73"/>
      <c r="CJ373" s="73"/>
      <c r="CK373" s="73"/>
      <c r="CL373" s="73"/>
      <c r="CM373" s="73"/>
      <c r="CN373" s="73"/>
      <c r="CO373" s="74"/>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5"/>
      <c r="EN373" s="75"/>
      <c r="EO373" s="75"/>
      <c r="EP373" s="75"/>
      <c r="EQ373" s="73"/>
      <c r="ER373" s="73"/>
      <c r="ES373" s="73"/>
      <c r="ET373" s="73"/>
      <c r="EU373" s="73"/>
    </row>
    <row r="374" spans="1:151" x14ac:dyDescent="0.25">
      <c r="A374" s="17"/>
      <c r="B374" s="17"/>
      <c r="C374" s="78"/>
      <c r="D374" s="79"/>
      <c r="E374" s="17"/>
      <c r="F374" s="17"/>
      <c r="G374" s="17"/>
      <c r="H374" s="17"/>
      <c r="I374" s="17"/>
      <c r="J374" s="78"/>
      <c r="K374" s="78"/>
      <c r="L374" s="78"/>
      <c r="M374" s="78"/>
      <c r="N374" s="17"/>
      <c r="O374" s="78"/>
      <c r="P374" s="78"/>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8"/>
      <c r="AP374" s="17"/>
      <c r="AQ374" s="17"/>
      <c r="AR374" s="17"/>
      <c r="AS374" s="17"/>
      <c r="AT374" s="18"/>
      <c r="AU374" s="17"/>
      <c r="AV374" s="17"/>
      <c r="AW374" s="17"/>
      <c r="AX374" s="17"/>
      <c r="AY374" s="17"/>
      <c r="AZ374" s="18"/>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80"/>
      <c r="CC374" s="80"/>
      <c r="CD374" s="80"/>
      <c r="CE374" s="81"/>
      <c r="CF374" s="81"/>
      <c r="CG374" s="17"/>
      <c r="CH374" s="73"/>
      <c r="CI374" s="73"/>
      <c r="CJ374" s="73"/>
      <c r="CK374" s="73"/>
      <c r="CL374" s="73"/>
      <c r="CM374" s="73"/>
      <c r="CN374" s="73"/>
      <c r="CO374" s="74"/>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5"/>
      <c r="EN374" s="75"/>
      <c r="EO374" s="75"/>
      <c r="EP374" s="75"/>
      <c r="EQ374" s="73"/>
      <c r="ER374" s="73"/>
      <c r="ES374" s="73"/>
      <c r="ET374" s="73"/>
      <c r="EU374" s="73"/>
    </row>
    <row r="375" spans="1:151" x14ac:dyDescent="0.25">
      <c r="A375" s="17"/>
      <c r="B375" s="17"/>
      <c r="C375" s="78"/>
      <c r="D375" s="79"/>
      <c r="E375" s="17"/>
      <c r="F375" s="17"/>
      <c r="G375" s="17"/>
      <c r="H375" s="17"/>
      <c r="I375" s="17"/>
      <c r="J375" s="78"/>
      <c r="K375" s="78"/>
      <c r="L375" s="78"/>
      <c r="M375" s="78"/>
      <c r="N375" s="17"/>
      <c r="O375" s="78"/>
      <c r="P375" s="78"/>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8"/>
      <c r="AP375" s="17"/>
      <c r="AQ375" s="17"/>
      <c r="AR375" s="17"/>
      <c r="AS375" s="17"/>
      <c r="AT375" s="18"/>
      <c r="AU375" s="17"/>
      <c r="AV375" s="17"/>
      <c r="AW375" s="17"/>
      <c r="AX375" s="17"/>
      <c r="AY375" s="17"/>
      <c r="AZ375" s="18"/>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80"/>
      <c r="CC375" s="80"/>
      <c r="CD375" s="80"/>
      <c r="CE375" s="81"/>
      <c r="CF375" s="81"/>
      <c r="CG375" s="17"/>
      <c r="CH375" s="73"/>
      <c r="CI375" s="73"/>
      <c r="CJ375" s="73"/>
      <c r="CK375" s="73"/>
      <c r="CL375" s="73"/>
      <c r="CM375" s="73"/>
      <c r="CN375" s="73"/>
      <c r="CO375" s="74"/>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5"/>
      <c r="EN375" s="75"/>
      <c r="EO375" s="75"/>
      <c r="EP375" s="75"/>
      <c r="EQ375" s="73"/>
      <c r="ER375" s="73"/>
      <c r="ES375" s="73"/>
      <c r="ET375" s="73"/>
      <c r="EU375" s="73"/>
    </row>
    <row r="376" spans="1:151" x14ac:dyDescent="0.25">
      <c r="A376" s="17"/>
      <c r="B376" s="17"/>
      <c r="C376" s="78"/>
      <c r="D376" s="79"/>
      <c r="E376" s="17"/>
      <c r="F376" s="17"/>
      <c r="G376" s="17"/>
      <c r="H376" s="17"/>
      <c r="I376" s="17"/>
      <c r="J376" s="78"/>
      <c r="K376" s="78"/>
      <c r="L376" s="78"/>
      <c r="M376" s="78"/>
      <c r="N376" s="17"/>
      <c r="O376" s="78"/>
      <c r="P376" s="78"/>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8"/>
      <c r="AP376" s="17"/>
      <c r="AQ376" s="17"/>
      <c r="AR376" s="17"/>
      <c r="AS376" s="17"/>
      <c r="AT376" s="18"/>
      <c r="AU376" s="17"/>
      <c r="AV376" s="17"/>
      <c r="AW376" s="17"/>
      <c r="AX376" s="17"/>
      <c r="AY376" s="17"/>
      <c r="AZ376" s="18"/>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80"/>
      <c r="CC376" s="80"/>
      <c r="CD376" s="80"/>
      <c r="CE376" s="81"/>
      <c r="CF376" s="81"/>
      <c r="CG376" s="17"/>
      <c r="CH376" s="73"/>
      <c r="CI376" s="73"/>
      <c r="CJ376" s="73"/>
      <c r="CK376" s="73"/>
      <c r="CL376" s="73"/>
      <c r="CM376" s="73"/>
      <c r="CN376" s="73"/>
      <c r="CO376" s="74"/>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5"/>
      <c r="EN376" s="75"/>
      <c r="EO376" s="75"/>
      <c r="EP376" s="75"/>
      <c r="EQ376" s="73"/>
      <c r="ER376" s="73"/>
      <c r="ES376" s="73"/>
      <c r="ET376" s="73"/>
      <c r="EU376" s="73"/>
    </row>
    <row r="377" spans="1:151" x14ac:dyDescent="0.25">
      <c r="A377" s="17"/>
      <c r="B377" s="17"/>
      <c r="C377" s="78"/>
      <c r="D377" s="79"/>
      <c r="E377" s="17"/>
      <c r="F377" s="17"/>
      <c r="G377" s="17"/>
      <c r="H377" s="17"/>
      <c r="I377" s="17"/>
      <c r="J377" s="78"/>
      <c r="K377" s="78"/>
      <c r="L377" s="78"/>
      <c r="M377" s="78"/>
      <c r="N377" s="17"/>
      <c r="O377" s="78"/>
      <c r="P377" s="78"/>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8"/>
      <c r="AP377" s="17"/>
      <c r="AQ377" s="17"/>
      <c r="AR377" s="17"/>
      <c r="AS377" s="17"/>
      <c r="AT377" s="18"/>
      <c r="AU377" s="17"/>
      <c r="AV377" s="17"/>
      <c r="AW377" s="17"/>
      <c r="AX377" s="17"/>
      <c r="AY377" s="17"/>
      <c r="AZ377" s="18"/>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80"/>
      <c r="CC377" s="80"/>
      <c r="CD377" s="80"/>
      <c r="CE377" s="81"/>
      <c r="CF377" s="81"/>
      <c r="CG377" s="17"/>
      <c r="CH377" s="73"/>
      <c r="CI377" s="73"/>
      <c r="CJ377" s="73"/>
      <c r="CK377" s="73"/>
      <c r="CL377" s="73"/>
      <c r="CM377" s="73"/>
      <c r="CN377" s="73"/>
      <c r="CO377" s="74"/>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5"/>
      <c r="EN377" s="75"/>
      <c r="EO377" s="75"/>
      <c r="EP377" s="75"/>
      <c r="EQ377" s="73"/>
      <c r="ER377" s="73"/>
      <c r="ES377" s="73"/>
      <c r="ET377" s="73"/>
      <c r="EU377" s="73"/>
    </row>
    <row r="378" spans="1:151" x14ac:dyDescent="0.25">
      <c r="A378" s="17"/>
      <c r="B378" s="17"/>
      <c r="C378" s="78"/>
      <c r="D378" s="79"/>
      <c r="E378" s="17"/>
      <c r="F378" s="17"/>
      <c r="G378" s="17"/>
      <c r="H378" s="17"/>
      <c r="I378" s="17"/>
      <c r="J378" s="78"/>
      <c r="K378" s="78"/>
      <c r="L378" s="78"/>
      <c r="M378" s="78"/>
      <c r="N378" s="17"/>
      <c r="O378" s="78"/>
      <c r="P378" s="78"/>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8"/>
      <c r="AP378" s="17"/>
      <c r="AQ378" s="17"/>
      <c r="AR378" s="17"/>
      <c r="AS378" s="17"/>
      <c r="AT378" s="18"/>
      <c r="AU378" s="17"/>
      <c r="AV378" s="17"/>
      <c r="AW378" s="17"/>
      <c r="AX378" s="17"/>
      <c r="AY378" s="17"/>
      <c r="AZ378" s="18"/>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80"/>
      <c r="CC378" s="80"/>
      <c r="CD378" s="80"/>
      <c r="CE378" s="81"/>
      <c r="CF378" s="81"/>
      <c r="CG378" s="17"/>
      <c r="CH378" s="73"/>
      <c r="CI378" s="73"/>
      <c r="CJ378" s="73"/>
      <c r="CK378" s="73"/>
      <c r="CL378" s="73"/>
      <c r="CM378" s="73"/>
      <c r="CN378" s="73"/>
      <c r="CO378" s="74"/>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5"/>
      <c r="EN378" s="75"/>
      <c r="EO378" s="75"/>
      <c r="EP378" s="75"/>
      <c r="EQ378" s="73"/>
      <c r="ER378" s="73"/>
      <c r="ES378" s="73"/>
      <c r="ET378" s="73"/>
      <c r="EU378" s="73"/>
    </row>
    <row r="379" spans="1:151" x14ac:dyDescent="0.25">
      <c r="A379" s="17"/>
      <c r="B379" s="17"/>
      <c r="C379" s="78"/>
      <c r="D379" s="79"/>
      <c r="E379" s="17"/>
      <c r="F379" s="17"/>
      <c r="G379" s="17"/>
      <c r="H379" s="17"/>
      <c r="I379" s="17"/>
      <c r="J379" s="78"/>
      <c r="K379" s="78"/>
      <c r="L379" s="78"/>
      <c r="M379" s="78"/>
      <c r="N379" s="17"/>
      <c r="O379" s="78"/>
      <c r="P379" s="78"/>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8"/>
      <c r="AP379" s="17"/>
      <c r="AQ379" s="17"/>
      <c r="AR379" s="17"/>
      <c r="AS379" s="17"/>
      <c r="AT379" s="18"/>
      <c r="AU379" s="17"/>
      <c r="AV379" s="17"/>
      <c r="AW379" s="17"/>
      <c r="AX379" s="17"/>
      <c r="AY379" s="17"/>
      <c r="AZ379" s="18"/>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80"/>
      <c r="CC379" s="80"/>
      <c r="CD379" s="80"/>
      <c r="CE379" s="81"/>
      <c r="CF379" s="81"/>
      <c r="CG379" s="17"/>
      <c r="CH379" s="73"/>
      <c r="CI379" s="73"/>
      <c r="CJ379" s="73"/>
      <c r="CK379" s="73"/>
      <c r="CL379" s="73"/>
      <c r="CM379" s="73"/>
      <c r="CN379" s="73"/>
      <c r="CO379" s="74"/>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5"/>
      <c r="EN379" s="75"/>
      <c r="EO379" s="75"/>
      <c r="EP379" s="75"/>
      <c r="EQ379" s="73"/>
      <c r="ER379" s="73"/>
      <c r="ES379" s="73"/>
      <c r="ET379" s="73"/>
      <c r="EU379" s="73"/>
    </row>
    <row r="380" spans="1:151" x14ac:dyDescent="0.25">
      <c r="A380" s="17"/>
      <c r="B380" s="17"/>
      <c r="C380" s="78"/>
      <c r="D380" s="79"/>
      <c r="E380" s="17"/>
      <c r="F380" s="17"/>
      <c r="G380" s="17"/>
      <c r="H380" s="17"/>
      <c r="I380" s="17"/>
      <c r="J380" s="78"/>
      <c r="K380" s="78"/>
      <c r="L380" s="78"/>
      <c r="M380" s="78"/>
      <c r="N380" s="17"/>
      <c r="O380" s="78"/>
      <c r="P380" s="78"/>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8"/>
      <c r="AP380" s="17"/>
      <c r="AQ380" s="17"/>
      <c r="AR380" s="17"/>
      <c r="AS380" s="17"/>
      <c r="AT380" s="18"/>
      <c r="AU380" s="17"/>
      <c r="AV380" s="17"/>
      <c r="AW380" s="17"/>
      <c r="AX380" s="17"/>
      <c r="AY380" s="17"/>
      <c r="AZ380" s="18"/>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80"/>
      <c r="CC380" s="80"/>
      <c r="CD380" s="80"/>
      <c r="CE380" s="81"/>
      <c r="CF380" s="81"/>
      <c r="CG380" s="17"/>
      <c r="CH380" s="73"/>
      <c r="CI380" s="73"/>
      <c r="CJ380" s="73"/>
      <c r="CK380" s="73"/>
      <c r="CL380" s="73"/>
      <c r="CM380" s="73"/>
      <c r="CN380" s="73"/>
      <c r="CO380" s="74"/>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5"/>
      <c r="EN380" s="75"/>
      <c r="EO380" s="75"/>
      <c r="EP380" s="75"/>
      <c r="EQ380" s="73"/>
      <c r="ER380" s="73"/>
      <c r="ES380" s="73"/>
      <c r="ET380" s="73"/>
      <c r="EU380" s="73"/>
    </row>
    <row r="381" spans="1:151" x14ac:dyDescent="0.25">
      <c r="A381" s="17"/>
      <c r="B381" s="17"/>
      <c r="C381" s="78"/>
      <c r="D381" s="79"/>
      <c r="E381" s="17"/>
      <c r="F381" s="17"/>
      <c r="G381" s="17"/>
      <c r="H381" s="17"/>
      <c r="I381" s="17"/>
      <c r="J381" s="78"/>
      <c r="K381" s="78"/>
      <c r="L381" s="78"/>
      <c r="M381" s="78"/>
      <c r="N381" s="17"/>
      <c r="O381" s="78"/>
      <c r="P381" s="78"/>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8"/>
      <c r="AP381" s="17"/>
      <c r="AQ381" s="17"/>
      <c r="AR381" s="17"/>
      <c r="AS381" s="17"/>
      <c r="AT381" s="18"/>
      <c r="AU381" s="17"/>
      <c r="AV381" s="17"/>
      <c r="AW381" s="17"/>
      <c r="AX381" s="17"/>
      <c r="AY381" s="17"/>
      <c r="AZ381" s="18"/>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80"/>
      <c r="CC381" s="80"/>
      <c r="CD381" s="80"/>
      <c r="CE381" s="81"/>
      <c r="CF381" s="81"/>
      <c r="CG381" s="17"/>
      <c r="CH381" s="73"/>
      <c r="CI381" s="73"/>
      <c r="CJ381" s="73"/>
      <c r="CK381" s="73"/>
      <c r="CL381" s="73"/>
      <c r="CM381" s="73"/>
      <c r="CN381" s="73"/>
      <c r="CO381" s="74"/>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5"/>
      <c r="EN381" s="75"/>
      <c r="EO381" s="75"/>
      <c r="EP381" s="75"/>
      <c r="EQ381" s="73"/>
      <c r="ER381" s="73"/>
      <c r="ES381" s="73"/>
      <c r="ET381" s="73"/>
      <c r="EU381" s="73"/>
    </row>
    <row r="382" spans="1:151" x14ac:dyDescent="0.25">
      <c r="A382" s="17"/>
      <c r="B382" s="17"/>
      <c r="C382" s="78"/>
      <c r="D382" s="79"/>
      <c r="E382" s="17"/>
      <c r="F382" s="17"/>
      <c r="G382" s="17"/>
      <c r="H382" s="17"/>
      <c r="I382" s="17"/>
      <c r="J382" s="78"/>
      <c r="K382" s="78"/>
      <c r="L382" s="78"/>
      <c r="M382" s="78"/>
      <c r="N382" s="17"/>
      <c r="O382" s="78"/>
      <c r="P382" s="78"/>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8"/>
      <c r="AP382" s="17"/>
      <c r="AQ382" s="17"/>
      <c r="AR382" s="17"/>
      <c r="AS382" s="17"/>
      <c r="AT382" s="18"/>
      <c r="AU382" s="17"/>
      <c r="AV382" s="17"/>
      <c r="AW382" s="17"/>
      <c r="AX382" s="17"/>
      <c r="AY382" s="17"/>
      <c r="AZ382" s="18"/>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80"/>
      <c r="CC382" s="80"/>
      <c r="CD382" s="80"/>
      <c r="CE382" s="81"/>
      <c r="CF382" s="81"/>
      <c r="CG382" s="17"/>
      <c r="CH382" s="73"/>
      <c r="CI382" s="73"/>
      <c r="CJ382" s="73"/>
      <c r="CK382" s="73"/>
      <c r="CL382" s="73"/>
      <c r="CM382" s="73"/>
      <c r="CN382" s="73"/>
      <c r="CO382" s="74"/>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5"/>
      <c r="EN382" s="75"/>
      <c r="EO382" s="75"/>
      <c r="EP382" s="75"/>
      <c r="EQ382" s="73"/>
      <c r="ER382" s="73"/>
      <c r="ES382" s="73"/>
      <c r="ET382" s="73"/>
      <c r="EU382" s="73"/>
    </row>
    <row r="383" spans="1:151" x14ac:dyDescent="0.25">
      <c r="A383" s="17"/>
      <c r="B383" s="17"/>
      <c r="C383" s="78"/>
      <c r="D383" s="79"/>
      <c r="E383" s="17"/>
      <c r="F383" s="17"/>
      <c r="G383" s="17"/>
      <c r="H383" s="17"/>
      <c r="I383" s="17"/>
      <c r="J383" s="78"/>
      <c r="K383" s="78"/>
      <c r="L383" s="78"/>
      <c r="M383" s="78"/>
      <c r="N383" s="17"/>
      <c r="O383" s="78"/>
      <c r="P383" s="78"/>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8"/>
      <c r="AP383" s="17"/>
      <c r="AQ383" s="17"/>
      <c r="AR383" s="17"/>
      <c r="AS383" s="17"/>
      <c r="AT383" s="18"/>
      <c r="AU383" s="17"/>
      <c r="AV383" s="17"/>
      <c r="AW383" s="17"/>
      <c r="AX383" s="17"/>
      <c r="AY383" s="17"/>
      <c r="AZ383" s="18"/>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80"/>
      <c r="CC383" s="80"/>
      <c r="CD383" s="80"/>
      <c r="CE383" s="81"/>
      <c r="CF383" s="81"/>
      <c r="CG383" s="17"/>
      <c r="CH383" s="73"/>
      <c r="CI383" s="73"/>
      <c r="CJ383" s="73"/>
      <c r="CK383" s="73"/>
      <c r="CL383" s="73"/>
      <c r="CM383" s="73"/>
      <c r="CN383" s="73"/>
      <c r="CO383" s="74"/>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5"/>
      <c r="EN383" s="75"/>
      <c r="EO383" s="75"/>
      <c r="EP383" s="75"/>
      <c r="EQ383" s="73"/>
      <c r="ER383" s="73"/>
      <c r="ES383" s="73"/>
      <c r="ET383" s="73"/>
      <c r="EU383" s="73"/>
    </row>
    <row r="384" spans="1:151" x14ac:dyDescent="0.25">
      <c r="A384" s="17"/>
      <c r="B384" s="17"/>
      <c r="C384" s="78"/>
      <c r="D384" s="79"/>
      <c r="E384" s="17"/>
      <c r="F384" s="17"/>
      <c r="G384" s="17"/>
      <c r="H384" s="17"/>
      <c r="I384" s="17"/>
      <c r="J384" s="78"/>
      <c r="K384" s="78"/>
      <c r="L384" s="78"/>
      <c r="M384" s="78"/>
      <c r="N384" s="17"/>
      <c r="O384" s="78"/>
      <c r="P384" s="78"/>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8"/>
      <c r="AP384" s="17"/>
      <c r="AQ384" s="17"/>
      <c r="AR384" s="17"/>
      <c r="AS384" s="17"/>
      <c r="AT384" s="18"/>
      <c r="AU384" s="17"/>
      <c r="AV384" s="17"/>
      <c r="AW384" s="17"/>
      <c r="AX384" s="17"/>
      <c r="AY384" s="17"/>
      <c r="AZ384" s="18"/>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80"/>
      <c r="CC384" s="80"/>
      <c r="CD384" s="80"/>
      <c r="CE384" s="81"/>
      <c r="CF384" s="81"/>
      <c r="CG384" s="17"/>
      <c r="CH384" s="73"/>
      <c r="CI384" s="73"/>
      <c r="CJ384" s="73"/>
      <c r="CK384" s="73"/>
      <c r="CL384" s="73"/>
      <c r="CM384" s="73"/>
      <c r="CN384" s="73"/>
      <c r="CO384" s="74"/>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5"/>
      <c r="EN384" s="75"/>
      <c r="EO384" s="75"/>
      <c r="EP384" s="75"/>
      <c r="EQ384" s="73"/>
      <c r="ER384" s="73"/>
      <c r="ES384" s="73"/>
      <c r="ET384" s="73"/>
      <c r="EU384" s="73"/>
    </row>
    <row r="385" spans="1:151" x14ac:dyDescent="0.25">
      <c r="A385" s="17"/>
      <c r="B385" s="17"/>
      <c r="C385" s="78"/>
      <c r="D385" s="79"/>
      <c r="E385" s="17"/>
      <c r="F385" s="17"/>
      <c r="G385" s="17"/>
      <c r="H385" s="17"/>
      <c r="I385" s="17"/>
      <c r="J385" s="78"/>
      <c r="K385" s="78"/>
      <c r="L385" s="78"/>
      <c r="M385" s="78"/>
      <c r="N385" s="17"/>
      <c r="O385" s="78"/>
      <c r="P385" s="78"/>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8"/>
      <c r="AP385" s="17"/>
      <c r="AQ385" s="17"/>
      <c r="AR385" s="17"/>
      <c r="AS385" s="17"/>
      <c r="AT385" s="18"/>
      <c r="AU385" s="17"/>
      <c r="AV385" s="17"/>
      <c r="AW385" s="17"/>
      <c r="AX385" s="17"/>
      <c r="AY385" s="17"/>
      <c r="AZ385" s="18"/>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80"/>
      <c r="CC385" s="80"/>
      <c r="CD385" s="80"/>
      <c r="CE385" s="81"/>
      <c r="CF385" s="81"/>
      <c r="CG385" s="17"/>
      <c r="CH385" s="73"/>
      <c r="CI385" s="73"/>
      <c r="CJ385" s="73"/>
      <c r="CK385" s="73"/>
      <c r="CL385" s="73"/>
      <c r="CM385" s="73"/>
      <c r="CN385" s="73"/>
      <c r="CO385" s="74"/>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5"/>
      <c r="EN385" s="75"/>
      <c r="EO385" s="75"/>
      <c r="EP385" s="75"/>
      <c r="EQ385" s="73"/>
      <c r="ER385" s="73"/>
      <c r="ES385" s="73"/>
      <c r="ET385" s="73"/>
      <c r="EU385" s="73"/>
    </row>
    <row r="386" spans="1:151" x14ac:dyDescent="0.25">
      <c r="A386" s="17"/>
      <c r="B386" s="17"/>
      <c r="C386" s="78"/>
      <c r="D386" s="79"/>
      <c r="E386" s="17"/>
      <c r="F386" s="17"/>
      <c r="G386" s="17"/>
      <c r="H386" s="17"/>
      <c r="I386" s="17"/>
      <c r="J386" s="78"/>
      <c r="K386" s="78"/>
      <c r="L386" s="78"/>
      <c r="M386" s="78"/>
      <c r="N386" s="17"/>
      <c r="O386" s="78"/>
      <c r="P386" s="78"/>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8"/>
      <c r="AP386" s="17"/>
      <c r="AQ386" s="17"/>
      <c r="AR386" s="17"/>
      <c r="AS386" s="17"/>
      <c r="AT386" s="18"/>
      <c r="AU386" s="17"/>
      <c r="AV386" s="17"/>
      <c r="AW386" s="17"/>
      <c r="AX386" s="17"/>
      <c r="AY386" s="17"/>
      <c r="AZ386" s="18"/>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80"/>
      <c r="CC386" s="80"/>
      <c r="CD386" s="80"/>
      <c r="CE386" s="81"/>
      <c r="CF386" s="81"/>
      <c r="CG386" s="17"/>
      <c r="CH386" s="73"/>
      <c r="CI386" s="73"/>
      <c r="CJ386" s="73"/>
      <c r="CK386" s="73"/>
      <c r="CL386" s="73"/>
      <c r="CM386" s="73"/>
      <c r="CN386" s="73"/>
      <c r="CO386" s="74"/>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5"/>
      <c r="EN386" s="75"/>
      <c r="EO386" s="75"/>
      <c r="EP386" s="75"/>
      <c r="EQ386" s="73"/>
      <c r="ER386" s="73"/>
      <c r="ES386" s="73"/>
      <c r="ET386" s="73"/>
      <c r="EU386" s="73"/>
    </row>
    <row r="387" spans="1:151" x14ac:dyDescent="0.25">
      <c r="A387" s="17"/>
      <c r="B387" s="17"/>
      <c r="C387" s="78"/>
      <c r="D387" s="79"/>
      <c r="E387" s="17"/>
      <c r="F387" s="17"/>
      <c r="G387" s="17"/>
      <c r="H387" s="17"/>
      <c r="I387" s="17"/>
      <c r="J387" s="78"/>
      <c r="K387" s="78"/>
      <c r="L387" s="78"/>
      <c r="M387" s="78"/>
      <c r="N387" s="17"/>
      <c r="O387" s="78"/>
      <c r="P387" s="78"/>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8"/>
      <c r="AP387" s="17"/>
      <c r="AQ387" s="17"/>
      <c r="AR387" s="17"/>
      <c r="AS387" s="17"/>
      <c r="AT387" s="18"/>
      <c r="AU387" s="17"/>
      <c r="AV387" s="17"/>
      <c r="AW387" s="17"/>
      <c r="AX387" s="17"/>
      <c r="AY387" s="17"/>
      <c r="AZ387" s="18"/>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80"/>
      <c r="CC387" s="80"/>
      <c r="CD387" s="80"/>
      <c r="CE387" s="81"/>
      <c r="CF387" s="81"/>
      <c r="CG387" s="17"/>
      <c r="CH387" s="73"/>
      <c r="CI387" s="73"/>
      <c r="CJ387" s="73"/>
      <c r="CK387" s="73"/>
      <c r="CL387" s="73"/>
      <c r="CM387" s="73"/>
      <c r="CN387" s="73"/>
      <c r="CO387" s="74"/>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5"/>
      <c r="EN387" s="75"/>
      <c r="EO387" s="75"/>
      <c r="EP387" s="75"/>
      <c r="EQ387" s="73"/>
      <c r="ER387" s="73"/>
      <c r="ES387" s="73"/>
      <c r="ET387" s="73"/>
      <c r="EU387" s="73"/>
    </row>
    <row r="388" spans="1:151" x14ac:dyDescent="0.25">
      <c r="A388" s="17"/>
      <c r="B388" s="17"/>
      <c r="C388" s="78"/>
      <c r="D388" s="79"/>
      <c r="E388" s="17"/>
      <c r="F388" s="17"/>
      <c r="G388" s="17"/>
      <c r="H388" s="17"/>
      <c r="I388" s="17"/>
      <c r="J388" s="78"/>
      <c r="K388" s="78"/>
      <c r="L388" s="78"/>
      <c r="M388" s="78"/>
      <c r="N388" s="17"/>
      <c r="O388" s="78"/>
      <c r="P388" s="78"/>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8"/>
      <c r="AP388" s="17"/>
      <c r="AQ388" s="17"/>
      <c r="AR388" s="17"/>
      <c r="AS388" s="17"/>
      <c r="AT388" s="18"/>
      <c r="AU388" s="17"/>
      <c r="AV388" s="17"/>
      <c r="AW388" s="17"/>
      <c r="AX388" s="17"/>
      <c r="AY388" s="17"/>
      <c r="AZ388" s="18"/>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80"/>
      <c r="CC388" s="80"/>
      <c r="CD388" s="80"/>
      <c r="CE388" s="81"/>
      <c r="CF388" s="81"/>
      <c r="CG388" s="17"/>
      <c r="CH388" s="73"/>
      <c r="CI388" s="73"/>
      <c r="CJ388" s="73"/>
      <c r="CK388" s="73"/>
      <c r="CL388" s="73"/>
      <c r="CM388" s="73"/>
      <c r="CN388" s="73"/>
      <c r="CO388" s="74"/>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5"/>
      <c r="EN388" s="75"/>
      <c r="EO388" s="75"/>
      <c r="EP388" s="75"/>
      <c r="EQ388" s="73"/>
      <c r="ER388" s="73"/>
      <c r="ES388" s="73"/>
      <c r="ET388" s="73"/>
      <c r="EU388" s="73"/>
    </row>
    <row r="389" spans="1:151" x14ac:dyDescent="0.25">
      <c r="A389" s="17"/>
      <c r="B389" s="17"/>
      <c r="C389" s="78"/>
      <c r="D389" s="79"/>
      <c r="E389" s="17"/>
      <c r="F389" s="17"/>
      <c r="G389" s="17"/>
      <c r="H389" s="17"/>
      <c r="I389" s="17"/>
      <c r="J389" s="78"/>
      <c r="K389" s="78"/>
      <c r="L389" s="78"/>
      <c r="M389" s="78"/>
      <c r="N389" s="17"/>
      <c r="O389" s="78"/>
      <c r="P389" s="78"/>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8"/>
      <c r="AP389" s="17"/>
      <c r="AQ389" s="17"/>
      <c r="AR389" s="17"/>
      <c r="AS389" s="17"/>
      <c r="AT389" s="18"/>
      <c r="AU389" s="17"/>
      <c r="AV389" s="17"/>
      <c r="AW389" s="17"/>
      <c r="AX389" s="17"/>
      <c r="AY389" s="17"/>
      <c r="AZ389" s="18"/>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80"/>
      <c r="CC389" s="80"/>
      <c r="CD389" s="80"/>
      <c r="CE389" s="81"/>
      <c r="CF389" s="81"/>
      <c r="CG389" s="17"/>
      <c r="CH389" s="73"/>
      <c r="CI389" s="73"/>
      <c r="CJ389" s="73"/>
      <c r="CK389" s="73"/>
      <c r="CL389" s="73"/>
      <c r="CM389" s="73"/>
      <c r="CN389" s="73"/>
      <c r="CO389" s="74"/>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5"/>
      <c r="EN389" s="75"/>
      <c r="EO389" s="75"/>
      <c r="EP389" s="75"/>
      <c r="EQ389" s="73"/>
      <c r="ER389" s="73"/>
      <c r="ES389" s="73"/>
      <c r="ET389" s="73"/>
      <c r="EU389" s="73"/>
    </row>
    <row r="390" spans="1:151" x14ac:dyDescent="0.25">
      <c r="A390" s="17"/>
      <c r="B390" s="17"/>
      <c r="C390" s="78"/>
      <c r="D390" s="79"/>
      <c r="E390" s="17"/>
      <c r="F390" s="17"/>
      <c r="G390" s="17"/>
      <c r="H390" s="17"/>
      <c r="I390" s="17"/>
      <c r="J390" s="78"/>
      <c r="K390" s="78"/>
      <c r="L390" s="78"/>
      <c r="M390" s="78"/>
      <c r="N390" s="17"/>
      <c r="O390" s="78"/>
      <c r="P390" s="78"/>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8"/>
      <c r="AP390" s="17"/>
      <c r="AQ390" s="17"/>
      <c r="AR390" s="17"/>
      <c r="AS390" s="17"/>
      <c r="AT390" s="18"/>
      <c r="AU390" s="17"/>
      <c r="AV390" s="17"/>
      <c r="AW390" s="17"/>
      <c r="AX390" s="17"/>
      <c r="AY390" s="17"/>
      <c r="AZ390" s="18"/>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80"/>
      <c r="CC390" s="80"/>
      <c r="CD390" s="80"/>
      <c r="CE390" s="81"/>
      <c r="CF390" s="81"/>
      <c r="CG390" s="17"/>
      <c r="CH390" s="73"/>
      <c r="CI390" s="73"/>
      <c r="CJ390" s="73"/>
      <c r="CK390" s="73"/>
      <c r="CL390" s="73"/>
      <c r="CM390" s="73"/>
      <c r="CN390" s="73"/>
      <c r="CO390" s="74"/>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5"/>
      <c r="EN390" s="75"/>
      <c r="EO390" s="75"/>
      <c r="EP390" s="75"/>
      <c r="EQ390" s="73"/>
      <c r="ER390" s="73"/>
      <c r="ES390" s="73"/>
      <c r="ET390" s="73"/>
      <c r="EU390" s="73"/>
    </row>
    <row r="391" spans="1:151" x14ac:dyDescent="0.25">
      <c r="A391" s="17"/>
      <c r="B391" s="17"/>
      <c r="C391" s="78"/>
      <c r="D391" s="79"/>
      <c r="E391" s="17"/>
      <c r="F391" s="17"/>
      <c r="G391" s="17"/>
      <c r="H391" s="17"/>
      <c r="I391" s="17"/>
      <c r="J391" s="78"/>
      <c r="K391" s="78"/>
      <c r="L391" s="78"/>
      <c r="M391" s="78"/>
      <c r="N391" s="17"/>
      <c r="O391" s="78"/>
      <c r="P391" s="78"/>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8"/>
      <c r="AP391" s="17"/>
      <c r="AQ391" s="17"/>
      <c r="AR391" s="17"/>
      <c r="AS391" s="17"/>
      <c r="AT391" s="18"/>
      <c r="AU391" s="17"/>
      <c r="AV391" s="17"/>
      <c r="AW391" s="17"/>
      <c r="AX391" s="17"/>
      <c r="AY391" s="17"/>
      <c r="AZ391" s="18"/>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80"/>
      <c r="CC391" s="80"/>
      <c r="CD391" s="80"/>
      <c r="CE391" s="81"/>
      <c r="CF391" s="81"/>
      <c r="CG391" s="17"/>
      <c r="CH391" s="73"/>
      <c r="CI391" s="73"/>
      <c r="CJ391" s="73"/>
      <c r="CK391" s="73"/>
      <c r="CL391" s="73"/>
      <c r="CM391" s="73"/>
      <c r="CN391" s="73"/>
      <c r="CO391" s="74"/>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5"/>
      <c r="EN391" s="75"/>
      <c r="EO391" s="75"/>
      <c r="EP391" s="75"/>
      <c r="EQ391" s="73"/>
      <c r="ER391" s="73"/>
      <c r="ES391" s="73"/>
      <c r="ET391" s="73"/>
      <c r="EU391" s="73"/>
    </row>
    <row r="392" spans="1:151" x14ac:dyDescent="0.25">
      <c r="A392" s="17"/>
      <c r="B392" s="17"/>
      <c r="C392" s="78"/>
      <c r="D392" s="79"/>
      <c r="E392" s="17"/>
      <c r="F392" s="17"/>
      <c r="G392" s="17"/>
      <c r="H392" s="17"/>
      <c r="I392" s="17"/>
      <c r="J392" s="78"/>
      <c r="K392" s="78"/>
      <c r="L392" s="78"/>
      <c r="M392" s="78"/>
      <c r="N392" s="17"/>
      <c r="O392" s="78"/>
      <c r="P392" s="78"/>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8"/>
      <c r="AP392" s="17"/>
      <c r="AQ392" s="17"/>
      <c r="AR392" s="17"/>
      <c r="AS392" s="17"/>
      <c r="AT392" s="18"/>
      <c r="AU392" s="17"/>
      <c r="AV392" s="17"/>
      <c r="AW392" s="17"/>
      <c r="AX392" s="17"/>
      <c r="AY392" s="17"/>
      <c r="AZ392" s="18"/>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80"/>
      <c r="CC392" s="80"/>
      <c r="CD392" s="80"/>
      <c r="CE392" s="81"/>
      <c r="CF392" s="81"/>
      <c r="CG392" s="17"/>
      <c r="CH392" s="73"/>
      <c r="CI392" s="73"/>
      <c r="CJ392" s="73"/>
      <c r="CK392" s="73"/>
      <c r="CL392" s="73"/>
      <c r="CM392" s="73"/>
      <c r="CN392" s="73"/>
      <c r="CO392" s="74"/>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5"/>
      <c r="EN392" s="75"/>
      <c r="EO392" s="75"/>
      <c r="EP392" s="75"/>
      <c r="EQ392" s="73"/>
      <c r="ER392" s="73"/>
      <c r="ES392" s="73"/>
      <c r="ET392" s="73"/>
      <c r="EU392" s="73"/>
    </row>
    <row r="393" spans="1:151" x14ac:dyDescent="0.25">
      <c r="A393" s="17"/>
      <c r="B393" s="17"/>
      <c r="C393" s="78"/>
      <c r="D393" s="79"/>
      <c r="E393" s="17"/>
      <c r="F393" s="17"/>
      <c r="G393" s="17"/>
      <c r="H393" s="17"/>
      <c r="I393" s="17"/>
      <c r="J393" s="78"/>
      <c r="K393" s="78"/>
      <c r="L393" s="78"/>
      <c r="M393" s="78"/>
      <c r="N393" s="17"/>
      <c r="O393" s="78"/>
      <c r="P393" s="78"/>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8"/>
      <c r="AP393" s="17"/>
      <c r="AQ393" s="17"/>
      <c r="AR393" s="17"/>
      <c r="AS393" s="17"/>
      <c r="AT393" s="18"/>
      <c r="AU393" s="17"/>
      <c r="AV393" s="17"/>
      <c r="AW393" s="17"/>
      <c r="AX393" s="17"/>
      <c r="AY393" s="17"/>
      <c r="AZ393" s="18"/>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80"/>
      <c r="CC393" s="80"/>
      <c r="CD393" s="80"/>
      <c r="CE393" s="81"/>
      <c r="CF393" s="81"/>
      <c r="CG393" s="17"/>
      <c r="CH393" s="73"/>
      <c r="CI393" s="73"/>
      <c r="CJ393" s="73"/>
      <c r="CK393" s="73"/>
      <c r="CL393" s="73"/>
      <c r="CM393" s="73"/>
      <c r="CN393" s="73"/>
      <c r="CO393" s="74"/>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5"/>
      <c r="EN393" s="75"/>
      <c r="EO393" s="75"/>
      <c r="EP393" s="75"/>
      <c r="EQ393" s="73"/>
      <c r="ER393" s="73"/>
      <c r="ES393" s="73"/>
      <c r="ET393" s="73"/>
      <c r="EU393" s="73"/>
    </row>
    <row r="394" spans="1:151" x14ac:dyDescent="0.25">
      <c r="A394" s="17"/>
      <c r="B394" s="17"/>
      <c r="C394" s="78"/>
      <c r="D394" s="79"/>
      <c r="E394" s="17"/>
      <c r="F394" s="17"/>
      <c r="G394" s="17"/>
      <c r="H394" s="17"/>
      <c r="I394" s="17"/>
      <c r="J394" s="78"/>
      <c r="K394" s="78"/>
      <c r="L394" s="78"/>
      <c r="M394" s="78"/>
      <c r="N394" s="17"/>
      <c r="O394" s="78"/>
      <c r="P394" s="78"/>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8"/>
      <c r="AP394" s="17"/>
      <c r="AQ394" s="17"/>
      <c r="AR394" s="17"/>
      <c r="AS394" s="17"/>
      <c r="AT394" s="18"/>
      <c r="AU394" s="17"/>
      <c r="AV394" s="17"/>
      <c r="AW394" s="17"/>
      <c r="AX394" s="17"/>
      <c r="AY394" s="17"/>
      <c r="AZ394" s="18"/>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80"/>
      <c r="CC394" s="80"/>
      <c r="CD394" s="80"/>
      <c r="CE394" s="81"/>
      <c r="CF394" s="81"/>
      <c r="CG394" s="17"/>
      <c r="CH394" s="73"/>
      <c r="CI394" s="73"/>
      <c r="CJ394" s="73"/>
      <c r="CK394" s="73"/>
      <c r="CL394" s="73"/>
      <c r="CM394" s="73"/>
      <c r="CN394" s="73"/>
      <c r="CO394" s="74"/>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5"/>
      <c r="EN394" s="75"/>
      <c r="EO394" s="75"/>
      <c r="EP394" s="75"/>
      <c r="EQ394" s="73"/>
      <c r="ER394" s="73"/>
      <c r="ES394" s="73"/>
      <c r="ET394" s="73"/>
      <c r="EU394" s="73"/>
    </row>
    <row r="395" spans="1:151" x14ac:dyDescent="0.25">
      <c r="A395" s="17"/>
      <c r="B395" s="17"/>
      <c r="C395" s="78"/>
      <c r="D395" s="79"/>
      <c r="E395" s="17"/>
      <c r="F395" s="17"/>
      <c r="G395" s="17"/>
      <c r="H395" s="17"/>
      <c r="I395" s="17"/>
      <c r="J395" s="78"/>
      <c r="K395" s="78"/>
      <c r="L395" s="78"/>
      <c r="M395" s="78"/>
      <c r="N395" s="17"/>
      <c r="O395" s="78"/>
      <c r="P395" s="78"/>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8"/>
      <c r="AP395" s="17"/>
      <c r="AQ395" s="17"/>
      <c r="AR395" s="17"/>
      <c r="AS395" s="17"/>
      <c r="AT395" s="18"/>
      <c r="AU395" s="17"/>
      <c r="AV395" s="17"/>
      <c r="AW395" s="17"/>
      <c r="AX395" s="17"/>
      <c r="AY395" s="17"/>
      <c r="AZ395" s="18"/>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80"/>
      <c r="CC395" s="80"/>
      <c r="CD395" s="80"/>
      <c r="CE395" s="81"/>
      <c r="CF395" s="81"/>
      <c r="CG395" s="17"/>
      <c r="CH395" s="73"/>
      <c r="CI395" s="73"/>
      <c r="CJ395" s="73"/>
      <c r="CK395" s="73"/>
      <c r="CL395" s="73"/>
      <c r="CM395" s="73"/>
      <c r="CN395" s="73"/>
      <c r="CO395" s="74"/>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5"/>
      <c r="EN395" s="75"/>
      <c r="EO395" s="75"/>
      <c r="EP395" s="75"/>
      <c r="EQ395" s="73"/>
      <c r="ER395" s="73"/>
      <c r="ES395" s="73"/>
      <c r="ET395" s="73"/>
      <c r="EU395" s="73"/>
    </row>
    <row r="396" spans="1:151" x14ac:dyDescent="0.25">
      <c r="A396" s="17"/>
      <c r="B396" s="17"/>
      <c r="C396" s="78"/>
      <c r="D396" s="79"/>
      <c r="E396" s="17"/>
      <c r="F396" s="17"/>
      <c r="G396" s="17"/>
      <c r="H396" s="17"/>
      <c r="I396" s="17"/>
      <c r="J396" s="78"/>
      <c r="K396" s="78"/>
      <c r="L396" s="78"/>
      <c r="M396" s="78"/>
      <c r="N396" s="17"/>
      <c r="O396" s="78"/>
      <c r="P396" s="78"/>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8"/>
      <c r="AP396" s="17"/>
      <c r="AQ396" s="17"/>
      <c r="AR396" s="17"/>
      <c r="AS396" s="17"/>
      <c r="AT396" s="18"/>
      <c r="AU396" s="17"/>
      <c r="AV396" s="17"/>
      <c r="AW396" s="17"/>
      <c r="AX396" s="17"/>
      <c r="AY396" s="17"/>
      <c r="AZ396" s="18"/>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80"/>
      <c r="CC396" s="80"/>
      <c r="CD396" s="80"/>
      <c r="CE396" s="81"/>
      <c r="CF396" s="81"/>
      <c r="CG396" s="17"/>
      <c r="CH396" s="73"/>
      <c r="CI396" s="73"/>
      <c r="CJ396" s="73"/>
      <c r="CK396" s="73"/>
      <c r="CL396" s="73"/>
      <c r="CM396" s="73"/>
      <c r="CN396" s="73"/>
      <c r="CO396" s="74"/>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5"/>
      <c r="EN396" s="75"/>
      <c r="EO396" s="75"/>
      <c r="EP396" s="75"/>
      <c r="EQ396" s="73"/>
      <c r="ER396" s="73"/>
      <c r="ES396" s="73"/>
      <c r="ET396" s="73"/>
      <c r="EU396" s="73"/>
    </row>
    <row r="397" spans="1:151" x14ac:dyDescent="0.25">
      <c r="A397" s="17"/>
      <c r="B397" s="17"/>
      <c r="C397" s="78"/>
      <c r="D397" s="79"/>
      <c r="E397" s="17"/>
      <c r="F397" s="17"/>
      <c r="G397" s="17"/>
      <c r="H397" s="17"/>
      <c r="I397" s="17"/>
      <c r="J397" s="78"/>
      <c r="K397" s="78"/>
      <c r="L397" s="78"/>
      <c r="M397" s="78"/>
      <c r="N397" s="17"/>
      <c r="O397" s="78"/>
      <c r="P397" s="78"/>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8"/>
      <c r="AP397" s="17"/>
      <c r="AQ397" s="17"/>
      <c r="AR397" s="17"/>
      <c r="AS397" s="17"/>
      <c r="AT397" s="18"/>
      <c r="AU397" s="17"/>
      <c r="AV397" s="17"/>
      <c r="AW397" s="17"/>
      <c r="AX397" s="17"/>
      <c r="AY397" s="17"/>
      <c r="AZ397" s="18"/>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80"/>
      <c r="CC397" s="80"/>
      <c r="CD397" s="80"/>
      <c r="CE397" s="81"/>
      <c r="CF397" s="81"/>
      <c r="CG397" s="17"/>
      <c r="CH397" s="73"/>
      <c r="CI397" s="73"/>
      <c r="CJ397" s="73"/>
      <c r="CK397" s="73"/>
      <c r="CL397" s="73"/>
      <c r="CM397" s="73"/>
      <c r="CN397" s="73"/>
      <c r="CO397" s="74"/>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5"/>
      <c r="EN397" s="75"/>
      <c r="EO397" s="75"/>
      <c r="EP397" s="75"/>
      <c r="EQ397" s="73"/>
      <c r="ER397" s="73"/>
      <c r="ES397" s="73"/>
      <c r="ET397" s="73"/>
      <c r="EU397" s="73"/>
    </row>
    <row r="398" spans="1:151" x14ac:dyDescent="0.25">
      <c r="A398" s="17"/>
      <c r="B398" s="17"/>
      <c r="C398" s="78"/>
      <c r="D398" s="79"/>
      <c r="E398" s="17"/>
      <c r="F398" s="17"/>
      <c r="G398" s="17"/>
      <c r="H398" s="17"/>
      <c r="I398" s="17"/>
      <c r="J398" s="78"/>
      <c r="K398" s="78"/>
      <c r="L398" s="78"/>
      <c r="M398" s="78"/>
      <c r="N398" s="17"/>
      <c r="O398" s="78"/>
      <c r="P398" s="78"/>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8"/>
      <c r="AP398" s="17"/>
      <c r="AQ398" s="17"/>
      <c r="AR398" s="17"/>
      <c r="AS398" s="17"/>
      <c r="AT398" s="18"/>
      <c r="AU398" s="17"/>
      <c r="AV398" s="17"/>
      <c r="AW398" s="17"/>
      <c r="AX398" s="17"/>
      <c r="AY398" s="17"/>
      <c r="AZ398" s="18"/>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80"/>
      <c r="CC398" s="80"/>
      <c r="CD398" s="80"/>
      <c r="CE398" s="81"/>
      <c r="CF398" s="81"/>
      <c r="CG398" s="17"/>
      <c r="CH398" s="73"/>
      <c r="CI398" s="73"/>
      <c r="CJ398" s="73"/>
      <c r="CK398" s="73"/>
      <c r="CL398" s="73"/>
      <c r="CM398" s="73"/>
      <c r="CN398" s="73"/>
      <c r="CO398" s="74"/>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5"/>
      <c r="EN398" s="75"/>
      <c r="EO398" s="75"/>
      <c r="EP398" s="75"/>
      <c r="EQ398" s="73"/>
      <c r="ER398" s="73"/>
      <c r="ES398" s="73"/>
      <c r="ET398" s="73"/>
      <c r="EU398" s="73"/>
    </row>
    <row r="399" spans="1:151" x14ac:dyDescent="0.25">
      <c r="A399" s="17"/>
      <c r="B399" s="17"/>
      <c r="C399" s="78"/>
      <c r="D399" s="79"/>
      <c r="E399" s="17"/>
      <c r="F399" s="17"/>
      <c r="G399" s="17"/>
      <c r="H399" s="17"/>
      <c r="I399" s="17"/>
      <c r="J399" s="78"/>
      <c r="K399" s="78"/>
      <c r="L399" s="78"/>
      <c r="M399" s="78"/>
      <c r="N399" s="17"/>
      <c r="O399" s="78"/>
      <c r="P399" s="78"/>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8"/>
      <c r="AP399" s="17"/>
      <c r="AQ399" s="17"/>
      <c r="AR399" s="17"/>
      <c r="AS399" s="17"/>
      <c r="AT399" s="18"/>
      <c r="AU399" s="17"/>
      <c r="AV399" s="17"/>
      <c r="AW399" s="17"/>
      <c r="AX399" s="17"/>
      <c r="AY399" s="17"/>
      <c r="AZ399" s="18"/>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80"/>
      <c r="CC399" s="80"/>
      <c r="CD399" s="80"/>
      <c r="CE399" s="81"/>
      <c r="CF399" s="81"/>
      <c r="CG399" s="17"/>
      <c r="CH399" s="73"/>
      <c r="CI399" s="73"/>
      <c r="CJ399" s="73"/>
      <c r="CK399" s="73"/>
      <c r="CL399" s="73"/>
      <c r="CM399" s="73"/>
      <c r="CN399" s="73"/>
      <c r="CO399" s="74"/>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5"/>
      <c r="EN399" s="75"/>
      <c r="EO399" s="75"/>
      <c r="EP399" s="75"/>
      <c r="EQ399" s="73"/>
      <c r="ER399" s="73"/>
      <c r="ES399" s="73"/>
      <c r="ET399" s="73"/>
      <c r="EU399" s="73"/>
    </row>
    <row r="400" spans="1:151" x14ac:dyDescent="0.25">
      <c r="A400" s="17"/>
      <c r="B400" s="17"/>
      <c r="C400" s="78"/>
      <c r="D400" s="79"/>
      <c r="E400" s="17"/>
      <c r="F400" s="17"/>
      <c r="G400" s="17"/>
      <c r="H400" s="17"/>
      <c r="I400" s="17"/>
      <c r="J400" s="78"/>
      <c r="K400" s="78"/>
      <c r="L400" s="78"/>
      <c r="M400" s="78"/>
      <c r="N400" s="17"/>
      <c r="O400" s="78"/>
      <c r="P400" s="78"/>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8"/>
      <c r="AP400" s="17"/>
      <c r="AQ400" s="17"/>
      <c r="AR400" s="17"/>
      <c r="AS400" s="17"/>
      <c r="AT400" s="18"/>
      <c r="AU400" s="17"/>
      <c r="AV400" s="17"/>
      <c r="AW400" s="17"/>
      <c r="AX400" s="17"/>
      <c r="AY400" s="17"/>
      <c r="AZ400" s="18"/>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80"/>
      <c r="CC400" s="80"/>
      <c r="CD400" s="80"/>
      <c r="CE400" s="81"/>
      <c r="CF400" s="81"/>
      <c r="CG400" s="17"/>
      <c r="CH400" s="73"/>
      <c r="CI400" s="73"/>
      <c r="CJ400" s="73"/>
      <c r="CK400" s="73"/>
      <c r="CL400" s="73"/>
      <c r="CM400" s="73"/>
      <c r="CN400" s="73"/>
      <c r="CO400" s="74"/>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5"/>
      <c r="EN400" s="75"/>
      <c r="EO400" s="75"/>
      <c r="EP400" s="75"/>
      <c r="EQ400" s="73"/>
      <c r="ER400" s="73"/>
      <c r="ES400" s="73"/>
      <c r="ET400" s="73"/>
      <c r="EU400" s="73"/>
    </row>
    <row r="401" spans="1:151" x14ac:dyDescent="0.25">
      <c r="A401" s="17"/>
      <c r="B401" s="17"/>
      <c r="C401" s="78"/>
      <c r="D401" s="79"/>
      <c r="E401" s="17"/>
      <c r="F401" s="17"/>
      <c r="G401" s="17"/>
      <c r="H401" s="17"/>
      <c r="I401" s="17"/>
      <c r="J401" s="78"/>
      <c r="K401" s="78"/>
      <c r="L401" s="78"/>
      <c r="M401" s="78"/>
      <c r="N401" s="17"/>
      <c r="O401" s="78"/>
      <c r="P401" s="78"/>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8"/>
      <c r="AP401" s="17"/>
      <c r="AQ401" s="17"/>
      <c r="AR401" s="17"/>
      <c r="AS401" s="17"/>
      <c r="AT401" s="18"/>
      <c r="AU401" s="17"/>
      <c r="AV401" s="17"/>
      <c r="AW401" s="17"/>
      <c r="AX401" s="17"/>
      <c r="AY401" s="17"/>
      <c r="AZ401" s="18"/>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80"/>
      <c r="CC401" s="80"/>
      <c r="CD401" s="80"/>
      <c r="CE401" s="81"/>
      <c r="CF401" s="81"/>
      <c r="CG401" s="17"/>
      <c r="CH401" s="73"/>
      <c r="CI401" s="73"/>
      <c r="CJ401" s="73"/>
      <c r="CK401" s="73"/>
      <c r="CL401" s="73"/>
      <c r="CM401" s="73"/>
      <c r="CN401" s="73"/>
      <c r="CO401" s="74"/>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5"/>
      <c r="EN401" s="75"/>
      <c r="EO401" s="75"/>
      <c r="EP401" s="75"/>
      <c r="EQ401" s="73"/>
      <c r="ER401" s="73"/>
      <c r="ES401" s="73"/>
      <c r="ET401" s="73"/>
      <c r="EU401" s="73"/>
    </row>
    <row r="402" spans="1:151" x14ac:dyDescent="0.25">
      <c r="A402" s="17"/>
      <c r="B402" s="17"/>
      <c r="C402" s="78"/>
      <c r="D402" s="79"/>
      <c r="E402" s="17"/>
      <c r="F402" s="17"/>
      <c r="G402" s="17"/>
      <c r="H402" s="17"/>
      <c r="I402" s="17"/>
      <c r="J402" s="78"/>
      <c r="K402" s="78"/>
      <c r="L402" s="78"/>
      <c r="M402" s="78"/>
      <c r="N402" s="17"/>
      <c r="O402" s="78"/>
      <c r="P402" s="78"/>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8"/>
      <c r="AP402" s="17"/>
      <c r="AQ402" s="17"/>
      <c r="AR402" s="17"/>
      <c r="AS402" s="17"/>
      <c r="AT402" s="18"/>
      <c r="AU402" s="17"/>
      <c r="AV402" s="17"/>
      <c r="AW402" s="17"/>
      <c r="AX402" s="17"/>
      <c r="AY402" s="17"/>
      <c r="AZ402" s="18"/>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80"/>
      <c r="CC402" s="80"/>
      <c r="CD402" s="80"/>
      <c r="CE402" s="81"/>
      <c r="CF402" s="81"/>
      <c r="CG402" s="17"/>
      <c r="CH402" s="73"/>
      <c r="CI402" s="73"/>
      <c r="CJ402" s="73"/>
      <c r="CK402" s="73"/>
      <c r="CL402" s="73"/>
      <c r="CM402" s="73"/>
      <c r="CN402" s="73"/>
      <c r="CO402" s="74"/>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5"/>
      <c r="EN402" s="75"/>
      <c r="EO402" s="75"/>
      <c r="EP402" s="75"/>
      <c r="EQ402" s="73"/>
      <c r="ER402" s="73"/>
      <c r="ES402" s="73"/>
      <c r="ET402" s="73"/>
      <c r="EU402" s="73"/>
    </row>
    <row r="403" spans="1:151" x14ac:dyDescent="0.25">
      <c r="A403" s="17"/>
      <c r="B403" s="17"/>
      <c r="C403" s="78"/>
      <c r="D403" s="79"/>
      <c r="E403" s="17"/>
      <c r="F403" s="17"/>
      <c r="G403" s="17"/>
      <c r="H403" s="17"/>
      <c r="I403" s="17"/>
      <c r="J403" s="78"/>
      <c r="K403" s="78"/>
      <c r="L403" s="78"/>
      <c r="M403" s="78"/>
      <c r="N403" s="17"/>
      <c r="O403" s="78"/>
      <c r="P403" s="78"/>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8"/>
      <c r="AP403" s="17"/>
      <c r="AQ403" s="17"/>
      <c r="AR403" s="17"/>
      <c r="AS403" s="17"/>
      <c r="AT403" s="18"/>
      <c r="AU403" s="17"/>
      <c r="AV403" s="17"/>
      <c r="AW403" s="17"/>
      <c r="AX403" s="17"/>
      <c r="AY403" s="17"/>
      <c r="AZ403" s="18"/>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80"/>
      <c r="CC403" s="80"/>
      <c r="CD403" s="80"/>
      <c r="CE403" s="81"/>
      <c r="CF403" s="81"/>
      <c r="CG403" s="17"/>
      <c r="CH403" s="73"/>
      <c r="CI403" s="73"/>
      <c r="CJ403" s="73"/>
      <c r="CK403" s="73"/>
      <c r="CL403" s="73"/>
      <c r="CM403" s="73"/>
      <c r="CN403" s="73"/>
      <c r="CO403" s="74"/>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5"/>
      <c r="EN403" s="75"/>
      <c r="EO403" s="75"/>
      <c r="EP403" s="75"/>
      <c r="EQ403" s="73"/>
      <c r="ER403" s="73"/>
      <c r="ES403" s="73"/>
      <c r="ET403" s="73"/>
      <c r="EU403" s="73"/>
    </row>
    <row r="404" spans="1:151" x14ac:dyDescent="0.25">
      <c r="A404" s="17"/>
      <c r="B404" s="17"/>
      <c r="C404" s="78"/>
      <c r="D404" s="79"/>
      <c r="E404" s="17"/>
      <c r="F404" s="17"/>
      <c r="G404" s="17"/>
      <c r="H404" s="17"/>
      <c r="I404" s="17"/>
      <c r="J404" s="78"/>
      <c r="K404" s="78"/>
      <c r="L404" s="78"/>
      <c r="M404" s="78"/>
      <c r="N404" s="17"/>
      <c r="O404" s="78"/>
      <c r="P404" s="78"/>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8"/>
      <c r="AP404" s="17"/>
      <c r="AQ404" s="17"/>
      <c r="AR404" s="17"/>
      <c r="AS404" s="17"/>
      <c r="AT404" s="18"/>
      <c r="AU404" s="17"/>
      <c r="AV404" s="17"/>
      <c r="AW404" s="17"/>
      <c r="AX404" s="17"/>
      <c r="AY404" s="17"/>
      <c r="AZ404" s="18"/>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80"/>
      <c r="CC404" s="80"/>
      <c r="CD404" s="80"/>
      <c r="CE404" s="81"/>
      <c r="CF404" s="81"/>
      <c r="CG404" s="17"/>
      <c r="CH404" s="73"/>
      <c r="CI404" s="73"/>
      <c r="CJ404" s="73"/>
      <c r="CK404" s="73"/>
      <c r="CL404" s="73"/>
      <c r="CM404" s="73"/>
      <c r="CN404" s="73"/>
      <c r="CO404" s="74"/>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5"/>
      <c r="EN404" s="75"/>
      <c r="EO404" s="75"/>
      <c r="EP404" s="75"/>
      <c r="EQ404" s="73"/>
      <c r="ER404" s="73"/>
      <c r="ES404" s="73"/>
      <c r="ET404" s="73"/>
      <c r="EU404" s="73"/>
    </row>
    <row r="405" spans="1:151" x14ac:dyDescent="0.25">
      <c r="A405" s="17"/>
      <c r="B405" s="17"/>
      <c r="C405" s="78"/>
      <c r="D405" s="79"/>
      <c r="E405" s="17"/>
      <c r="F405" s="17"/>
      <c r="G405" s="17"/>
      <c r="H405" s="17"/>
      <c r="I405" s="17"/>
      <c r="J405" s="78"/>
      <c r="K405" s="78"/>
      <c r="L405" s="78"/>
      <c r="M405" s="78"/>
      <c r="N405" s="17"/>
      <c r="O405" s="78"/>
      <c r="P405" s="78"/>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8"/>
      <c r="AP405" s="17"/>
      <c r="AQ405" s="17"/>
      <c r="AR405" s="17"/>
      <c r="AS405" s="17"/>
      <c r="AT405" s="18"/>
      <c r="AU405" s="17"/>
      <c r="AV405" s="17"/>
      <c r="AW405" s="17"/>
      <c r="AX405" s="17"/>
      <c r="AY405" s="17"/>
      <c r="AZ405" s="18"/>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80"/>
      <c r="CC405" s="80"/>
      <c r="CD405" s="80"/>
      <c r="CE405" s="81"/>
      <c r="CF405" s="81"/>
      <c r="CG405" s="17"/>
      <c r="CH405" s="73"/>
      <c r="CI405" s="73"/>
      <c r="CJ405" s="73"/>
      <c r="CK405" s="73"/>
      <c r="CL405" s="73"/>
      <c r="CM405" s="73"/>
      <c r="CN405" s="73"/>
      <c r="CO405" s="74"/>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5"/>
      <c r="EN405" s="75"/>
      <c r="EO405" s="75"/>
      <c r="EP405" s="75"/>
      <c r="EQ405" s="73"/>
      <c r="ER405" s="73"/>
      <c r="ES405" s="73"/>
      <c r="ET405" s="73"/>
      <c r="EU405" s="73"/>
    </row>
    <row r="406" spans="1:151" x14ac:dyDescent="0.25">
      <c r="A406" s="17"/>
      <c r="B406" s="17"/>
      <c r="C406" s="78"/>
      <c r="D406" s="79"/>
      <c r="E406" s="17"/>
      <c r="F406" s="17"/>
      <c r="G406" s="17"/>
      <c r="H406" s="17"/>
      <c r="I406" s="17"/>
      <c r="J406" s="78"/>
      <c r="K406" s="78"/>
      <c r="L406" s="78"/>
      <c r="M406" s="78"/>
      <c r="N406" s="17"/>
      <c r="O406" s="78"/>
      <c r="P406" s="78"/>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8"/>
      <c r="AP406" s="17"/>
      <c r="AQ406" s="17"/>
      <c r="AR406" s="17"/>
      <c r="AS406" s="17"/>
      <c r="AT406" s="18"/>
      <c r="AU406" s="17"/>
      <c r="AV406" s="17"/>
      <c r="AW406" s="17"/>
      <c r="AX406" s="17"/>
      <c r="AY406" s="17"/>
      <c r="AZ406" s="18"/>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80"/>
      <c r="CC406" s="80"/>
      <c r="CD406" s="80"/>
      <c r="CE406" s="81"/>
      <c r="CF406" s="81"/>
      <c r="CG406" s="17"/>
      <c r="CH406" s="73"/>
      <c r="CI406" s="73"/>
      <c r="CJ406" s="73"/>
      <c r="CK406" s="73"/>
      <c r="CL406" s="73"/>
      <c r="CM406" s="73"/>
      <c r="CN406" s="73"/>
      <c r="CO406" s="74"/>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5"/>
      <c r="EN406" s="75"/>
      <c r="EO406" s="75"/>
      <c r="EP406" s="75"/>
      <c r="EQ406" s="73"/>
      <c r="ER406" s="73"/>
      <c r="ES406" s="73"/>
      <c r="ET406" s="73"/>
      <c r="EU406" s="73"/>
    </row>
    <row r="407" spans="1:151" x14ac:dyDescent="0.25">
      <c r="A407" s="17"/>
      <c r="B407" s="17"/>
      <c r="C407" s="78"/>
      <c r="D407" s="79"/>
      <c r="E407" s="17"/>
      <c r="F407" s="17"/>
      <c r="G407" s="17"/>
      <c r="H407" s="17"/>
      <c r="I407" s="17"/>
      <c r="J407" s="78"/>
      <c r="K407" s="78"/>
      <c r="L407" s="78"/>
      <c r="M407" s="78"/>
      <c r="N407" s="17"/>
      <c r="O407" s="78"/>
      <c r="P407" s="78"/>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8"/>
      <c r="AP407" s="17"/>
      <c r="AQ407" s="17"/>
      <c r="AR407" s="17"/>
      <c r="AS407" s="17"/>
      <c r="AT407" s="18"/>
      <c r="AU407" s="17"/>
      <c r="AV407" s="17"/>
      <c r="AW407" s="17"/>
      <c r="AX407" s="17"/>
      <c r="AY407" s="17"/>
      <c r="AZ407" s="18"/>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80"/>
      <c r="CC407" s="80"/>
      <c r="CD407" s="80"/>
      <c r="CE407" s="81"/>
      <c r="CF407" s="81"/>
      <c r="CG407" s="17"/>
      <c r="CH407" s="73"/>
      <c r="CI407" s="73"/>
      <c r="CJ407" s="73"/>
      <c r="CK407" s="73"/>
      <c r="CL407" s="73"/>
      <c r="CM407" s="73"/>
      <c r="CN407" s="73"/>
      <c r="CO407" s="74"/>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5"/>
      <c r="EN407" s="75"/>
      <c r="EO407" s="75"/>
      <c r="EP407" s="75"/>
      <c r="EQ407" s="73"/>
      <c r="ER407" s="73"/>
      <c r="ES407" s="73"/>
      <c r="ET407" s="73"/>
      <c r="EU407" s="73"/>
    </row>
    <row r="408" spans="1:151" x14ac:dyDescent="0.25">
      <c r="A408" s="17"/>
      <c r="B408" s="17"/>
      <c r="C408" s="78"/>
      <c r="D408" s="79"/>
      <c r="E408" s="17"/>
      <c r="F408" s="17"/>
      <c r="G408" s="17"/>
      <c r="H408" s="17"/>
      <c r="I408" s="17"/>
      <c r="J408" s="78"/>
      <c r="K408" s="78"/>
      <c r="L408" s="78"/>
      <c r="M408" s="78"/>
      <c r="N408" s="17"/>
      <c r="O408" s="78"/>
      <c r="P408" s="78"/>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8"/>
      <c r="AP408" s="17"/>
      <c r="AQ408" s="17"/>
      <c r="AR408" s="17"/>
      <c r="AS408" s="17"/>
      <c r="AT408" s="18"/>
      <c r="AU408" s="17"/>
      <c r="AV408" s="17"/>
      <c r="AW408" s="17"/>
      <c r="AX408" s="17"/>
      <c r="AY408" s="17"/>
      <c r="AZ408" s="18"/>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80"/>
      <c r="CC408" s="80"/>
      <c r="CD408" s="80"/>
      <c r="CE408" s="81"/>
      <c r="CF408" s="81"/>
      <c r="CG408" s="17"/>
      <c r="CH408" s="73"/>
      <c r="CI408" s="73"/>
      <c r="CJ408" s="73"/>
      <c r="CK408" s="73"/>
      <c r="CL408" s="73"/>
      <c r="CM408" s="73"/>
      <c r="CN408" s="73"/>
      <c r="CO408" s="74"/>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5"/>
      <c r="EN408" s="75"/>
      <c r="EO408" s="75"/>
      <c r="EP408" s="75"/>
      <c r="EQ408" s="73"/>
      <c r="ER408" s="73"/>
      <c r="ES408" s="73"/>
      <c r="ET408" s="73"/>
      <c r="EU408" s="73"/>
    </row>
    <row r="409" spans="1:151" x14ac:dyDescent="0.25">
      <c r="A409" s="17"/>
      <c r="B409" s="17"/>
      <c r="C409" s="78"/>
      <c r="D409" s="79"/>
      <c r="E409" s="17"/>
      <c r="F409" s="17"/>
      <c r="G409" s="17"/>
      <c r="H409" s="17"/>
      <c r="I409" s="17"/>
      <c r="J409" s="78"/>
      <c r="K409" s="78"/>
      <c r="L409" s="78"/>
      <c r="M409" s="78"/>
      <c r="N409" s="17"/>
      <c r="O409" s="78"/>
      <c r="P409" s="78"/>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8"/>
      <c r="AP409" s="17"/>
      <c r="AQ409" s="17"/>
      <c r="AR409" s="17"/>
      <c r="AS409" s="17"/>
      <c r="AT409" s="18"/>
      <c r="AU409" s="17"/>
      <c r="AV409" s="17"/>
      <c r="AW409" s="17"/>
      <c r="AX409" s="17"/>
      <c r="AY409" s="17"/>
      <c r="AZ409" s="18"/>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80"/>
      <c r="CC409" s="80"/>
      <c r="CD409" s="80"/>
      <c r="CE409" s="81"/>
      <c r="CF409" s="81"/>
      <c r="CG409" s="17"/>
      <c r="CH409" s="73"/>
      <c r="CI409" s="73"/>
      <c r="CJ409" s="73"/>
      <c r="CK409" s="73"/>
      <c r="CL409" s="73"/>
      <c r="CM409" s="73"/>
      <c r="CN409" s="73"/>
      <c r="CO409" s="74"/>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5"/>
      <c r="EN409" s="75"/>
      <c r="EO409" s="75"/>
      <c r="EP409" s="75"/>
      <c r="EQ409" s="73"/>
      <c r="ER409" s="73"/>
      <c r="ES409" s="73"/>
      <c r="ET409" s="73"/>
      <c r="EU409" s="73"/>
    </row>
    <row r="410" spans="1:151" x14ac:dyDescent="0.25">
      <c r="A410" s="17"/>
      <c r="B410" s="17"/>
      <c r="C410" s="78"/>
      <c r="D410" s="79"/>
      <c r="E410" s="17"/>
      <c r="F410" s="17"/>
      <c r="G410" s="17"/>
      <c r="H410" s="17"/>
      <c r="I410" s="17"/>
      <c r="J410" s="78"/>
      <c r="K410" s="78"/>
      <c r="L410" s="78"/>
      <c r="M410" s="78"/>
      <c r="N410" s="17"/>
      <c r="O410" s="78"/>
      <c r="P410" s="78"/>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8"/>
      <c r="AP410" s="17"/>
      <c r="AQ410" s="17"/>
      <c r="AR410" s="17"/>
      <c r="AS410" s="17"/>
      <c r="AT410" s="18"/>
      <c r="AU410" s="17"/>
      <c r="AV410" s="17"/>
      <c r="AW410" s="17"/>
      <c r="AX410" s="17"/>
      <c r="AY410" s="17"/>
      <c r="AZ410" s="18"/>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80"/>
      <c r="CC410" s="80"/>
      <c r="CD410" s="80"/>
      <c r="CE410" s="81"/>
      <c r="CF410" s="81"/>
      <c r="CG410" s="17"/>
      <c r="CH410" s="73"/>
      <c r="CI410" s="73"/>
      <c r="CJ410" s="73"/>
      <c r="CK410" s="73"/>
      <c r="CL410" s="73"/>
      <c r="CM410" s="73"/>
      <c r="CN410" s="73"/>
      <c r="CO410" s="74"/>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5"/>
      <c r="EN410" s="75"/>
      <c r="EO410" s="75"/>
      <c r="EP410" s="75"/>
      <c r="EQ410" s="73"/>
      <c r="ER410" s="73"/>
      <c r="ES410" s="73"/>
      <c r="ET410" s="73"/>
      <c r="EU410" s="73"/>
    </row>
    <row r="411" spans="1:151" x14ac:dyDescent="0.25">
      <c r="A411" s="17"/>
      <c r="B411" s="17"/>
      <c r="C411" s="78"/>
      <c r="D411" s="79"/>
      <c r="E411" s="17"/>
      <c r="F411" s="17"/>
      <c r="G411" s="17"/>
      <c r="H411" s="17"/>
      <c r="I411" s="17"/>
      <c r="J411" s="78"/>
      <c r="K411" s="78"/>
      <c r="L411" s="78"/>
      <c r="M411" s="78"/>
      <c r="N411" s="17"/>
      <c r="O411" s="78"/>
      <c r="P411" s="78"/>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8"/>
      <c r="AP411" s="17"/>
      <c r="AQ411" s="17"/>
      <c r="AR411" s="17"/>
      <c r="AS411" s="17"/>
      <c r="AT411" s="18"/>
      <c r="AU411" s="17"/>
      <c r="AV411" s="17"/>
      <c r="AW411" s="17"/>
      <c r="AX411" s="17"/>
      <c r="AY411" s="17"/>
      <c r="AZ411" s="18"/>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80"/>
      <c r="CC411" s="80"/>
      <c r="CD411" s="80"/>
      <c r="CE411" s="81"/>
      <c r="CF411" s="81"/>
      <c r="CG411" s="17"/>
      <c r="CH411" s="73"/>
      <c r="CI411" s="73"/>
      <c r="CJ411" s="73"/>
      <c r="CK411" s="73"/>
      <c r="CL411" s="73"/>
      <c r="CM411" s="73"/>
      <c r="CN411" s="73"/>
      <c r="CO411" s="74"/>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5"/>
      <c r="EN411" s="75"/>
      <c r="EO411" s="75"/>
      <c r="EP411" s="75"/>
      <c r="EQ411" s="73"/>
      <c r="ER411" s="73"/>
      <c r="ES411" s="73"/>
      <c r="ET411" s="73"/>
      <c r="EU411" s="73"/>
    </row>
    <row r="412" spans="1:151" x14ac:dyDescent="0.25">
      <c r="A412" s="17"/>
      <c r="B412" s="17"/>
      <c r="C412" s="78"/>
      <c r="D412" s="79"/>
      <c r="E412" s="17"/>
      <c r="F412" s="17"/>
      <c r="G412" s="17"/>
      <c r="H412" s="17"/>
      <c r="I412" s="17"/>
      <c r="J412" s="78"/>
      <c r="K412" s="78"/>
      <c r="L412" s="78"/>
      <c r="M412" s="78"/>
      <c r="N412" s="17"/>
      <c r="O412" s="78"/>
      <c r="P412" s="78"/>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8"/>
      <c r="AP412" s="17"/>
      <c r="AQ412" s="17"/>
      <c r="AR412" s="17"/>
      <c r="AS412" s="17"/>
      <c r="AT412" s="18"/>
      <c r="AU412" s="17"/>
      <c r="AV412" s="17"/>
      <c r="AW412" s="17"/>
      <c r="AX412" s="17"/>
      <c r="AY412" s="17"/>
      <c r="AZ412" s="18"/>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80"/>
      <c r="CC412" s="80"/>
      <c r="CD412" s="80"/>
      <c r="CE412" s="81"/>
      <c r="CF412" s="81"/>
      <c r="CG412" s="17"/>
      <c r="CH412" s="73"/>
      <c r="CI412" s="73"/>
      <c r="CJ412" s="73"/>
      <c r="CK412" s="73"/>
      <c r="CL412" s="73"/>
      <c r="CM412" s="73"/>
      <c r="CN412" s="73"/>
      <c r="CO412" s="74"/>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5"/>
      <c r="EN412" s="75"/>
      <c r="EO412" s="75"/>
      <c r="EP412" s="75"/>
      <c r="EQ412" s="73"/>
      <c r="ER412" s="73"/>
      <c r="ES412" s="73"/>
      <c r="ET412" s="73"/>
      <c r="EU412" s="73"/>
    </row>
    <row r="413" spans="1:151" x14ac:dyDescent="0.25">
      <c r="A413" s="17"/>
      <c r="B413" s="17"/>
      <c r="C413" s="78"/>
      <c r="D413" s="79"/>
      <c r="E413" s="17"/>
      <c r="F413" s="17"/>
      <c r="G413" s="17"/>
      <c r="H413" s="17"/>
      <c r="I413" s="17"/>
      <c r="J413" s="78"/>
      <c r="K413" s="78"/>
      <c r="L413" s="78"/>
      <c r="M413" s="78"/>
      <c r="N413" s="17"/>
      <c r="O413" s="78"/>
      <c r="P413" s="78"/>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8"/>
      <c r="AP413" s="17"/>
      <c r="AQ413" s="17"/>
      <c r="AR413" s="17"/>
      <c r="AS413" s="17"/>
      <c r="AT413" s="18"/>
      <c r="AU413" s="17"/>
      <c r="AV413" s="17"/>
      <c r="AW413" s="17"/>
      <c r="AX413" s="17"/>
      <c r="AY413" s="17"/>
      <c r="AZ413" s="18"/>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80"/>
      <c r="CC413" s="80"/>
      <c r="CD413" s="80"/>
      <c r="CE413" s="81"/>
      <c r="CF413" s="81"/>
      <c r="CG413" s="17"/>
      <c r="CH413" s="73"/>
      <c r="CI413" s="73"/>
      <c r="CJ413" s="73"/>
      <c r="CK413" s="73"/>
      <c r="CL413" s="73"/>
      <c r="CM413" s="73"/>
      <c r="CN413" s="73"/>
      <c r="CO413" s="74"/>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5"/>
      <c r="EN413" s="75"/>
      <c r="EO413" s="75"/>
      <c r="EP413" s="75"/>
      <c r="EQ413" s="73"/>
      <c r="ER413" s="73"/>
      <c r="ES413" s="73"/>
      <c r="ET413" s="73"/>
      <c r="EU413" s="73"/>
    </row>
    <row r="414" spans="1:151" x14ac:dyDescent="0.25">
      <c r="A414" s="17"/>
      <c r="B414" s="17"/>
      <c r="C414" s="78"/>
      <c r="D414" s="79"/>
      <c r="E414" s="17"/>
      <c r="F414" s="17"/>
      <c r="G414" s="17"/>
      <c r="H414" s="17"/>
      <c r="I414" s="17"/>
      <c r="J414" s="78"/>
      <c r="K414" s="78"/>
      <c r="L414" s="78"/>
      <c r="M414" s="78"/>
      <c r="N414" s="17"/>
      <c r="O414" s="78"/>
      <c r="P414" s="78"/>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8"/>
      <c r="AP414" s="17"/>
      <c r="AQ414" s="17"/>
      <c r="AR414" s="17"/>
      <c r="AS414" s="17"/>
      <c r="AT414" s="18"/>
      <c r="AU414" s="17"/>
      <c r="AV414" s="17"/>
      <c r="AW414" s="17"/>
      <c r="AX414" s="17"/>
      <c r="AY414" s="17"/>
      <c r="AZ414" s="18"/>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80"/>
      <c r="CC414" s="80"/>
      <c r="CD414" s="80"/>
      <c r="CE414" s="81"/>
      <c r="CF414" s="81"/>
      <c r="CG414" s="17"/>
      <c r="CH414" s="73"/>
      <c r="CI414" s="73"/>
      <c r="CJ414" s="73"/>
      <c r="CK414" s="73"/>
      <c r="CL414" s="73"/>
      <c r="CM414" s="73"/>
      <c r="CN414" s="73"/>
      <c r="CO414" s="74"/>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5"/>
      <c r="EN414" s="75"/>
      <c r="EO414" s="75"/>
      <c r="EP414" s="75"/>
      <c r="EQ414" s="73"/>
      <c r="ER414" s="73"/>
      <c r="ES414" s="73"/>
      <c r="ET414" s="73"/>
      <c r="EU414" s="73"/>
    </row>
    <row r="415" spans="1:151" x14ac:dyDescent="0.25">
      <c r="A415" s="17"/>
      <c r="B415" s="17"/>
      <c r="C415" s="78"/>
      <c r="D415" s="79"/>
      <c r="E415" s="17"/>
      <c r="F415" s="17"/>
      <c r="G415" s="17"/>
      <c r="H415" s="17"/>
      <c r="I415" s="17"/>
      <c r="J415" s="78"/>
      <c r="K415" s="78"/>
      <c r="L415" s="78"/>
      <c r="M415" s="78"/>
      <c r="N415" s="17"/>
      <c r="O415" s="78"/>
      <c r="P415" s="78"/>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8"/>
      <c r="AP415" s="17"/>
      <c r="AQ415" s="17"/>
      <c r="AR415" s="17"/>
      <c r="AS415" s="17"/>
      <c r="AT415" s="18"/>
      <c r="AU415" s="17"/>
      <c r="AV415" s="17"/>
      <c r="AW415" s="17"/>
      <c r="AX415" s="17"/>
      <c r="AY415" s="17"/>
      <c r="AZ415" s="18"/>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80"/>
      <c r="CC415" s="80"/>
      <c r="CD415" s="80"/>
      <c r="CE415" s="81"/>
      <c r="CF415" s="81"/>
      <c r="CG415" s="17"/>
      <c r="CH415" s="73"/>
      <c r="CI415" s="73"/>
      <c r="CJ415" s="73"/>
      <c r="CK415" s="73"/>
      <c r="CL415" s="73"/>
      <c r="CM415" s="73"/>
      <c r="CN415" s="73"/>
      <c r="CO415" s="74"/>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5"/>
      <c r="EN415" s="75"/>
      <c r="EO415" s="75"/>
      <c r="EP415" s="75"/>
      <c r="EQ415" s="73"/>
      <c r="ER415" s="73"/>
      <c r="ES415" s="73"/>
      <c r="ET415" s="73"/>
      <c r="EU415" s="73"/>
    </row>
    <row r="416" spans="1:151" x14ac:dyDescent="0.25">
      <c r="A416" s="17"/>
      <c r="B416" s="17"/>
      <c r="C416" s="78"/>
      <c r="D416" s="79"/>
      <c r="E416" s="17"/>
      <c r="F416" s="17"/>
      <c r="G416" s="17"/>
      <c r="H416" s="17"/>
      <c r="I416" s="17"/>
      <c r="J416" s="78"/>
      <c r="K416" s="78"/>
      <c r="L416" s="78"/>
      <c r="M416" s="78"/>
      <c r="N416" s="17"/>
      <c r="O416" s="78"/>
      <c r="P416" s="78"/>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8"/>
      <c r="AP416" s="17"/>
      <c r="AQ416" s="17"/>
      <c r="AR416" s="17"/>
      <c r="AS416" s="17"/>
      <c r="AT416" s="18"/>
      <c r="AU416" s="17"/>
      <c r="AV416" s="17"/>
      <c r="AW416" s="17"/>
      <c r="AX416" s="17"/>
      <c r="AY416" s="17"/>
      <c r="AZ416" s="18"/>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80"/>
      <c r="CC416" s="80"/>
      <c r="CD416" s="80"/>
      <c r="CE416" s="81"/>
      <c r="CF416" s="81"/>
      <c r="CG416" s="17"/>
      <c r="CH416" s="73"/>
      <c r="CI416" s="73"/>
      <c r="CJ416" s="73"/>
      <c r="CK416" s="73"/>
      <c r="CL416" s="73"/>
      <c r="CM416" s="73"/>
      <c r="CN416" s="73"/>
      <c r="CO416" s="74"/>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5"/>
      <c r="EN416" s="75"/>
      <c r="EO416" s="75"/>
      <c r="EP416" s="75"/>
      <c r="EQ416" s="73"/>
      <c r="ER416" s="73"/>
      <c r="ES416" s="73"/>
      <c r="ET416" s="73"/>
      <c r="EU416" s="73"/>
    </row>
    <row r="417" spans="1:151" x14ac:dyDescent="0.25">
      <c r="A417" s="17"/>
      <c r="B417" s="17"/>
      <c r="C417" s="78"/>
      <c r="D417" s="79"/>
      <c r="E417" s="17"/>
      <c r="F417" s="17"/>
      <c r="G417" s="17"/>
      <c r="H417" s="17"/>
      <c r="I417" s="17"/>
      <c r="J417" s="78"/>
      <c r="K417" s="78"/>
      <c r="L417" s="78"/>
      <c r="M417" s="78"/>
      <c r="N417" s="17"/>
      <c r="O417" s="78"/>
      <c r="P417" s="78"/>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8"/>
      <c r="AP417" s="17"/>
      <c r="AQ417" s="17"/>
      <c r="AR417" s="17"/>
      <c r="AS417" s="17"/>
      <c r="AT417" s="18"/>
      <c r="AU417" s="17"/>
      <c r="AV417" s="17"/>
      <c r="AW417" s="17"/>
      <c r="AX417" s="17"/>
      <c r="AY417" s="17"/>
      <c r="AZ417" s="18"/>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80"/>
      <c r="CC417" s="80"/>
      <c r="CD417" s="80"/>
      <c r="CE417" s="81"/>
      <c r="CF417" s="81"/>
      <c r="CG417" s="17"/>
      <c r="CH417" s="73"/>
      <c r="CI417" s="73"/>
      <c r="CJ417" s="73"/>
      <c r="CK417" s="73"/>
      <c r="CL417" s="73"/>
      <c r="CM417" s="73"/>
      <c r="CN417" s="73"/>
      <c r="CO417" s="74"/>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5"/>
      <c r="EN417" s="75"/>
      <c r="EO417" s="75"/>
      <c r="EP417" s="75"/>
      <c r="EQ417" s="73"/>
      <c r="ER417" s="73"/>
      <c r="ES417" s="73"/>
      <c r="ET417" s="73"/>
      <c r="EU417" s="73"/>
    </row>
    <row r="418" spans="1:151" x14ac:dyDescent="0.25">
      <c r="A418" s="17"/>
      <c r="B418" s="17"/>
      <c r="C418" s="78"/>
      <c r="D418" s="79"/>
      <c r="E418" s="17"/>
      <c r="F418" s="17"/>
      <c r="G418" s="17"/>
      <c r="H418" s="17"/>
      <c r="I418" s="17"/>
      <c r="J418" s="78"/>
      <c r="K418" s="78"/>
      <c r="L418" s="78"/>
      <c r="M418" s="78"/>
      <c r="N418" s="17"/>
      <c r="O418" s="78"/>
      <c r="P418" s="78"/>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8"/>
      <c r="AP418" s="17"/>
      <c r="AQ418" s="17"/>
      <c r="AR418" s="17"/>
      <c r="AS418" s="17"/>
      <c r="AT418" s="18"/>
      <c r="AU418" s="17"/>
      <c r="AV418" s="17"/>
      <c r="AW418" s="17"/>
      <c r="AX418" s="17"/>
      <c r="AY418" s="17"/>
      <c r="AZ418" s="18"/>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80"/>
      <c r="CC418" s="80"/>
      <c r="CD418" s="80"/>
      <c r="CE418" s="81"/>
      <c r="CF418" s="81"/>
      <c r="CG418" s="17"/>
      <c r="CH418" s="73"/>
      <c r="CI418" s="73"/>
      <c r="CJ418" s="73"/>
      <c r="CK418" s="73"/>
      <c r="CL418" s="73"/>
      <c r="CM418" s="73"/>
      <c r="CN418" s="73"/>
      <c r="CO418" s="74"/>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5"/>
      <c r="EN418" s="75"/>
      <c r="EO418" s="75"/>
      <c r="EP418" s="75"/>
      <c r="EQ418" s="73"/>
      <c r="ER418" s="73"/>
      <c r="ES418" s="73"/>
      <c r="ET418" s="73"/>
      <c r="EU418" s="73"/>
    </row>
    <row r="419" spans="1:151" x14ac:dyDescent="0.25">
      <c r="A419" s="17"/>
      <c r="B419" s="17"/>
      <c r="C419" s="78"/>
      <c r="D419" s="79"/>
      <c r="E419" s="17"/>
      <c r="F419" s="17"/>
      <c r="G419" s="17"/>
      <c r="H419" s="17"/>
      <c r="I419" s="17"/>
      <c r="J419" s="78"/>
      <c r="K419" s="78"/>
      <c r="L419" s="78"/>
      <c r="M419" s="78"/>
      <c r="N419" s="17"/>
      <c r="O419" s="78"/>
      <c r="P419" s="78"/>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8"/>
      <c r="AP419" s="17"/>
      <c r="AQ419" s="17"/>
      <c r="AR419" s="17"/>
      <c r="AS419" s="17"/>
      <c r="AT419" s="18"/>
      <c r="AU419" s="17"/>
      <c r="AV419" s="17"/>
      <c r="AW419" s="17"/>
      <c r="AX419" s="17"/>
      <c r="AY419" s="17"/>
      <c r="AZ419" s="18"/>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80"/>
      <c r="CC419" s="80"/>
      <c r="CD419" s="80"/>
      <c r="CE419" s="81"/>
      <c r="CF419" s="81"/>
      <c r="CG419" s="17"/>
      <c r="CH419" s="73"/>
      <c r="CI419" s="73"/>
      <c r="CJ419" s="73"/>
      <c r="CK419" s="73"/>
      <c r="CL419" s="73"/>
      <c r="CM419" s="73"/>
      <c r="CN419" s="73"/>
      <c r="CO419" s="74"/>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5"/>
      <c r="EN419" s="75"/>
      <c r="EO419" s="75"/>
      <c r="EP419" s="75"/>
      <c r="EQ419" s="73"/>
      <c r="ER419" s="73"/>
      <c r="ES419" s="73"/>
      <c r="ET419" s="73"/>
      <c r="EU419" s="73"/>
    </row>
    <row r="420" spans="1:151" x14ac:dyDescent="0.25">
      <c r="A420" s="17"/>
      <c r="B420" s="17"/>
      <c r="C420" s="78"/>
      <c r="D420" s="79"/>
      <c r="E420" s="17"/>
      <c r="F420" s="17"/>
      <c r="G420" s="17"/>
      <c r="H420" s="17"/>
      <c r="I420" s="17"/>
      <c r="J420" s="78"/>
      <c r="K420" s="78"/>
      <c r="L420" s="78"/>
      <c r="M420" s="78"/>
      <c r="N420" s="17"/>
      <c r="O420" s="78"/>
      <c r="P420" s="78"/>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8"/>
      <c r="AP420" s="17"/>
      <c r="AQ420" s="17"/>
      <c r="AR420" s="17"/>
      <c r="AS420" s="17"/>
      <c r="AT420" s="18"/>
      <c r="AU420" s="17"/>
      <c r="AV420" s="17"/>
      <c r="AW420" s="17"/>
      <c r="AX420" s="17"/>
      <c r="AY420" s="17"/>
      <c r="AZ420" s="18"/>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80"/>
      <c r="CC420" s="80"/>
      <c r="CD420" s="80"/>
      <c r="CE420" s="81"/>
      <c r="CF420" s="81"/>
      <c r="CG420" s="17"/>
      <c r="CH420" s="73"/>
      <c r="CI420" s="73"/>
      <c r="CJ420" s="73"/>
      <c r="CK420" s="73"/>
      <c r="CL420" s="73"/>
      <c r="CM420" s="73"/>
      <c r="CN420" s="73"/>
      <c r="CO420" s="74"/>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5"/>
      <c r="EN420" s="75"/>
      <c r="EO420" s="75"/>
      <c r="EP420" s="75"/>
      <c r="EQ420" s="73"/>
      <c r="ER420" s="73"/>
      <c r="ES420" s="73"/>
      <c r="ET420" s="73"/>
      <c r="EU420" s="73"/>
    </row>
    <row r="421" spans="1:151" x14ac:dyDescent="0.25">
      <c r="A421" s="17"/>
      <c r="B421" s="17"/>
      <c r="C421" s="78"/>
      <c r="D421" s="79"/>
      <c r="E421" s="17"/>
      <c r="F421" s="17"/>
      <c r="G421" s="17"/>
      <c r="H421" s="17"/>
      <c r="I421" s="17"/>
      <c r="J421" s="78"/>
      <c r="K421" s="78"/>
      <c r="L421" s="78"/>
      <c r="M421" s="78"/>
      <c r="N421" s="17"/>
      <c r="O421" s="78"/>
      <c r="P421" s="78"/>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8"/>
      <c r="AP421" s="17"/>
      <c r="AQ421" s="17"/>
      <c r="AR421" s="17"/>
      <c r="AS421" s="17"/>
      <c r="AT421" s="18"/>
      <c r="AU421" s="17"/>
      <c r="AV421" s="17"/>
      <c r="AW421" s="17"/>
      <c r="AX421" s="17"/>
      <c r="AY421" s="17"/>
      <c r="AZ421" s="18"/>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80"/>
      <c r="CC421" s="80"/>
      <c r="CD421" s="80"/>
      <c r="CE421" s="81"/>
      <c r="CF421" s="81"/>
      <c r="CG421" s="17"/>
      <c r="CH421" s="73"/>
      <c r="CI421" s="73"/>
      <c r="CJ421" s="73"/>
      <c r="CK421" s="73"/>
      <c r="CL421" s="73"/>
      <c r="CM421" s="73"/>
      <c r="CN421" s="73"/>
      <c r="CO421" s="74"/>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5"/>
      <c r="EN421" s="75"/>
      <c r="EO421" s="75"/>
      <c r="EP421" s="75"/>
      <c r="EQ421" s="73"/>
      <c r="ER421" s="73"/>
      <c r="ES421" s="73"/>
      <c r="ET421" s="73"/>
      <c r="EU421" s="73"/>
    </row>
    <row r="422" spans="1:151" x14ac:dyDescent="0.25">
      <c r="A422" s="17"/>
      <c r="B422" s="17"/>
      <c r="C422" s="78"/>
      <c r="D422" s="79"/>
      <c r="E422" s="17"/>
      <c r="F422" s="17"/>
      <c r="G422" s="17"/>
      <c r="H422" s="17"/>
      <c r="I422" s="17"/>
      <c r="J422" s="78"/>
      <c r="K422" s="78"/>
      <c r="L422" s="78"/>
      <c r="M422" s="78"/>
      <c r="N422" s="17"/>
      <c r="O422" s="78"/>
      <c r="P422" s="78"/>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8"/>
      <c r="AP422" s="17"/>
      <c r="AQ422" s="17"/>
      <c r="AR422" s="17"/>
      <c r="AS422" s="17"/>
      <c r="AT422" s="18"/>
      <c r="AU422" s="17"/>
      <c r="AV422" s="17"/>
      <c r="AW422" s="17"/>
      <c r="AX422" s="17"/>
      <c r="AY422" s="17"/>
      <c r="AZ422" s="18"/>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80"/>
      <c r="CC422" s="80"/>
      <c r="CD422" s="80"/>
      <c r="CE422" s="81"/>
      <c r="CF422" s="81"/>
      <c r="CG422" s="17"/>
      <c r="CH422" s="73"/>
      <c r="CI422" s="73"/>
      <c r="CJ422" s="73"/>
      <c r="CK422" s="73"/>
      <c r="CL422" s="73"/>
      <c r="CM422" s="73"/>
      <c r="CN422" s="73"/>
      <c r="CO422" s="74"/>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5"/>
      <c r="EN422" s="75"/>
      <c r="EO422" s="75"/>
      <c r="EP422" s="75"/>
      <c r="EQ422" s="73"/>
      <c r="ER422" s="73"/>
      <c r="ES422" s="73"/>
      <c r="ET422" s="73"/>
      <c r="EU422" s="73"/>
    </row>
    <row r="423" spans="1:151" x14ac:dyDescent="0.25">
      <c r="A423" s="17"/>
      <c r="B423" s="17"/>
      <c r="C423" s="78"/>
      <c r="D423" s="79"/>
      <c r="E423" s="17"/>
      <c r="F423" s="17"/>
      <c r="G423" s="17"/>
      <c r="H423" s="17"/>
      <c r="I423" s="17"/>
      <c r="J423" s="78"/>
      <c r="K423" s="78"/>
      <c r="L423" s="78"/>
      <c r="M423" s="78"/>
      <c r="N423" s="17"/>
      <c r="O423" s="78"/>
      <c r="P423" s="78"/>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8"/>
      <c r="AP423" s="17"/>
      <c r="AQ423" s="17"/>
      <c r="AR423" s="17"/>
      <c r="AS423" s="17"/>
      <c r="AT423" s="18"/>
      <c r="AU423" s="17"/>
      <c r="AV423" s="17"/>
      <c r="AW423" s="17"/>
      <c r="AX423" s="17"/>
      <c r="AY423" s="17"/>
      <c r="AZ423" s="18"/>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80"/>
      <c r="CC423" s="80"/>
      <c r="CD423" s="80"/>
      <c r="CE423" s="81"/>
      <c r="CF423" s="81"/>
      <c r="CG423" s="17"/>
      <c r="CH423" s="73"/>
      <c r="CI423" s="73"/>
      <c r="CJ423" s="73"/>
      <c r="CK423" s="73"/>
      <c r="CL423" s="73"/>
      <c r="CM423" s="73"/>
      <c r="CN423" s="73"/>
      <c r="CO423" s="74"/>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5"/>
      <c r="EN423" s="75"/>
      <c r="EO423" s="75"/>
      <c r="EP423" s="75"/>
      <c r="EQ423" s="73"/>
      <c r="ER423" s="73"/>
      <c r="ES423" s="73"/>
      <c r="ET423" s="73"/>
      <c r="EU423" s="73"/>
    </row>
    <row r="424" spans="1:151" x14ac:dyDescent="0.25">
      <c r="A424" s="17"/>
      <c r="B424" s="17"/>
      <c r="C424" s="78"/>
      <c r="D424" s="79"/>
      <c r="E424" s="17"/>
      <c r="F424" s="17"/>
      <c r="G424" s="17"/>
      <c r="H424" s="17"/>
      <c r="I424" s="17"/>
      <c r="J424" s="78"/>
      <c r="K424" s="78"/>
      <c r="L424" s="78"/>
      <c r="M424" s="78"/>
      <c r="N424" s="17"/>
      <c r="O424" s="78"/>
      <c r="P424" s="78"/>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8"/>
      <c r="AP424" s="17"/>
      <c r="AQ424" s="17"/>
      <c r="AR424" s="17"/>
      <c r="AS424" s="17"/>
      <c r="AT424" s="18"/>
      <c r="AU424" s="17"/>
      <c r="AV424" s="17"/>
      <c r="AW424" s="17"/>
      <c r="AX424" s="17"/>
      <c r="AY424" s="17"/>
      <c r="AZ424" s="18"/>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80"/>
      <c r="CC424" s="80"/>
      <c r="CD424" s="80"/>
      <c r="CE424" s="81"/>
      <c r="CF424" s="81"/>
      <c r="CG424" s="17"/>
      <c r="CH424" s="73"/>
      <c r="CI424" s="73"/>
      <c r="CJ424" s="73"/>
      <c r="CK424" s="73"/>
      <c r="CL424" s="73"/>
      <c r="CM424" s="73"/>
      <c r="CN424" s="73"/>
      <c r="CO424" s="74"/>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5"/>
      <c r="EN424" s="75"/>
      <c r="EO424" s="75"/>
      <c r="EP424" s="75"/>
      <c r="EQ424" s="73"/>
      <c r="ER424" s="73"/>
      <c r="ES424" s="73"/>
      <c r="ET424" s="73"/>
      <c r="EU424" s="73"/>
    </row>
    <row r="425" spans="1:151" x14ac:dyDescent="0.25">
      <c r="A425" s="17"/>
      <c r="B425" s="17"/>
      <c r="C425" s="78"/>
      <c r="D425" s="79"/>
      <c r="E425" s="17"/>
      <c r="F425" s="17"/>
      <c r="G425" s="17"/>
      <c r="H425" s="17"/>
      <c r="I425" s="17"/>
      <c r="J425" s="78"/>
      <c r="K425" s="78"/>
      <c r="L425" s="78"/>
      <c r="M425" s="78"/>
      <c r="N425" s="17"/>
      <c r="O425" s="78"/>
      <c r="P425" s="78"/>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8"/>
      <c r="AP425" s="17"/>
      <c r="AQ425" s="17"/>
      <c r="AR425" s="17"/>
      <c r="AS425" s="17"/>
      <c r="AT425" s="18"/>
      <c r="AU425" s="17"/>
      <c r="AV425" s="17"/>
      <c r="AW425" s="17"/>
      <c r="AX425" s="17"/>
      <c r="AY425" s="17"/>
      <c r="AZ425" s="18"/>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80"/>
      <c r="CC425" s="80"/>
      <c r="CD425" s="80"/>
      <c r="CE425" s="81"/>
      <c r="CF425" s="81"/>
      <c r="CG425" s="17"/>
      <c r="CH425" s="73"/>
      <c r="CI425" s="73"/>
      <c r="CJ425" s="73"/>
      <c r="CK425" s="73"/>
      <c r="CL425" s="73"/>
      <c r="CM425" s="73"/>
      <c r="CN425" s="73"/>
      <c r="CO425" s="74"/>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5"/>
      <c r="EN425" s="75"/>
      <c r="EO425" s="75"/>
      <c r="EP425" s="75"/>
      <c r="EQ425" s="73"/>
      <c r="ER425" s="73"/>
      <c r="ES425" s="73"/>
      <c r="ET425" s="73"/>
      <c r="EU425" s="73"/>
    </row>
    <row r="426" spans="1:151" x14ac:dyDescent="0.25">
      <c r="A426" s="17"/>
      <c r="B426" s="17"/>
      <c r="C426" s="78"/>
      <c r="D426" s="79"/>
      <c r="E426" s="17"/>
      <c r="F426" s="17"/>
      <c r="G426" s="17"/>
      <c r="H426" s="17"/>
      <c r="I426" s="17"/>
      <c r="J426" s="78"/>
      <c r="K426" s="78"/>
      <c r="L426" s="78"/>
      <c r="M426" s="78"/>
      <c r="N426" s="17"/>
      <c r="O426" s="78"/>
      <c r="P426" s="78"/>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8"/>
      <c r="AP426" s="17"/>
      <c r="AQ426" s="17"/>
      <c r="AR426" s="17"/>
      <c r="AS426" s="17"/>
      <c r="AT426" s="18"/>
      <c r="AU426" s="17"/>
      <c r="AV426" s="17"/>
      <c r="AW426" s="17"/>
      <c r="AX426" s="17"/>
      <c r="AY426" s="17"/>
      <c r="AZ426" s="18"/>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80"/>
      <c r="CC426" s="80"/>
      <c r="CD426" s="80"/>
      <c r="CE426" s="81"/>
      <c r="CF426" s="81"/>
      <c r="CG426" s="17"/>
      <c r="CH426" s="73"/>
      <c r="CI426" s="73"/>
      <c r="CJ426" s="73"/>
      <c r="CK426" s="73"/>
      <c r="CL426" s="73"/>
      <c r="CM426" s="73"/>
      <c r="CN426" s="73"/>
      <c r="CO426" s="74"/>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5"/>
      <c r="EN426" s="75"/>
      <c r="EO426" s="75"/>
      <c r="EP426" s="75"/>
      <c r="EQ426" s="73"/>
      <c r="ER426" s="73"/>
      <c r="ES426" s="73"/>
      <c r="ET426" s="73"/>
      <c r="EU426" s="73"/>
    </row>
    <row r="427" spans="1:151" x14ac:dyDescent="0.25">
      <c r="A427" s="17"/>
      <c r="B427" s="17"/>
      <c r="C427" s="78"/>
      <c r="D427" s="79"/>
      <c r="E427" s="17"/>
      <c r="F427" s="17"/>
      <c r="G427" s="17"/>
      <c r="H427" s="17"/>
      <c r="I427" s="17"/>
      <c r="J427" s="78"/>
      <c r="K427" s="78"/>
      <c r="L427" s="78"/>
      <c r="M427" s="78"/>
      <c r="N427" s="17"/>
      <c r="O427" s="78"/>
      <c r="P427" s="78"/>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8"/>
      <c r="AP427" s="17"/>
      <c r="AQ427" s="17"/>
      <c r="AR427" s="17"/>
      <c r="AS427" s="17"/>
      <c r="AT427" s="18"/>
      <c r="AU427" s="17"/>
      <c r="AV427" s="17"/>
      <c r="AW427" s="17"/>
      <c r="AX427" s="17"/>
      <c r="AY427" s="17"/>
      <c r="AZ427" s="18"/>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80"/>
      <c r="CC427" s="80"/>
      <c r="CD427" s="80"/>
      <c r="CE427" s="81"/>
      <c r="CF427" s="81"/>
      <c r="CG427" s="17"/>
      <c r="CH427" s="73"/>
      <c r="CI427" s="73"/>
      <c r="CJ427" s="73"/>
      <c r="CK427" s="73"/>
      <c r="CL427" s="73"/>
      <c r="CM427" s="73"/>
      <c r="CN427" s="73"/>
      <c r="CO427" s="74"/>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5"/>
      <c r="EN427" s="75"/>
      <c r="EO427" s="75"/>
      <c r="EP427" s="75"/>
      <c r="EQ427" s="73"/>
      <c r="ER427" s="73"/>
      <c r="ES427" s="73"/>
      <c r="ET427" s="73"/>
      <c r="EU427" s="73"/>
    </row>
    <row r="428" spans="1:151" x14ac:dyDescent="0.25">
      <c r="A428" s="17"/>
      <c r="B428" s="17"/>
      <c r="C428" s="78"/>
      <c r="D428" s="79"/>
      <c r="E428" s="17"/>
      <c r="F428" s="17"/>
      <c r="G428" s="17"/>
      <c r="H428" s="17"/>
      <c r="I428" s="17"/>
      <c r="J428" s="78"/>
      <c r="K428" s="78"/>
      <c r="L428" s="78"/>
      <c r="M428" s="78"/>
      <c r="N428" s="17"/>
      <c r="O428" s="78"/>
      <c r="P428" s="78"/>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8"/>
      <c r="AP428" s="17"/>
      <c r="AQ428" s="17"/>
      <c r="AR428" s="17"/>
      <c r="AS428" s="17"/>
      <c r="AT428" s="18"/>
      <c r="AU428" s="17"/>
      <c r="AV428" s="17"/>
      <c r="AW428" s="17"/>
      <c r="AX428" s="17"/>
      <c r="AY428" s="17"/>
      <c r="AZ428" s="18"/>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80"/>
      <c r="CC428" s="80"/>
      <c r="CD428" s="80"/>
      <c r="CE428" s="81"/>
      <c r="CF428" s="81"/>
      <c r="CG428" s="17"/>
      <c r="CH428" s="73"/>
      <c r="CI428" s="73"/>
      <c r="CJ428" s="73"/>
      <c r="CK428" s="73"/>
      <c r="CL428" s="73"/>
      <c r="CM428" s="73"/>
      <c r="CN428" s="73"/>
      <c r="CO428" s="74"/>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5"/>
      <c r="EN428" s="75"/>
      <c r="EO428" s="75"/>
      <c r="EP428" s="75"/>
      <c r="EQ428" s="73"/>
      <c r="ER428" s="73"/>
      <c r="ES428" s="73"/>
      <c r="ET428" s="73"/>
      <c r="EU428" s="73"/>
    </row>
    <row r="429" spans="1:151" x14ac:dyDescent="0.25">
      <c r="A429" s="17"/>
      <c r="B429" s="17"/>
      <c r="C429" s="78"/>
      <c r="D429" s="79"/>
      <c r="E429" s="17"/>
      <c r="F429" s="17"/>
      <c r="G429" s="17"/>
      <c r="H429" s="17"/>
      <c r="I429" s="17"/>
      <c r="J429" s="78"/>
      <c r="K429" s="78"/>
      <c r="L429" s="78"/>
      <c r="M429" s="78"/>
      <c r="N429" s="17"/>
      <c r="O429" s="78"/>
      <c r="P429" s="78"/>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8"/>
      <c r="AP429" s="17"/>
      <c r="AQ429" s="17"/>
      <c r="AR429" s="17"/>
      <c r="AS429" s="17"/>
      <c r="AT429" s="18"/>
      <c r="AU429" s="17"/>
      <c r="AV429" s="17"/>
      <c r="AW429" s="17"/>
      <c r="AX429" s="17"/>
      <c r="AY429" s="17"/>
      <c r="AZ429" s="18"/>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80"/>
      <c r="CC429" s="80"/>
      <c r="CD429" s="80"/>
      <c r="CE429" s="81"/>
      <c r="CF429" s="81"/>
      <c r="CG429" s="17"/>
      <c r="CH429" s="73"/>
      <c r="CI429" s="73"/>
      <c r="CJ429" s="73"/>
      <c r="CK429" s="73"/>
      <c r="CL429" s="73"/>
      <c r="CM429" s="73"/>
      <c r="CN429" s="73"/>
      <c r="CO429" s="74"/>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5"/>
      <c r="EN429" s="75"/>
      <c r="EO429" s="75"/>
      <c r="EP429" s="75"/>
      <c r="EQ429" s="73"/>
      <c r="ER429" s="73"/>
      <c r="ES429" s="73"/>
      <c r="ET429" s="73"/>
      <c r="EU429" s="73"/>
    </row>
    <row r="430" spans="1:151" x14ac:dyDescent="0.25">
      <c r="A430" s="17"/>
      <c r="B430" s="17"/>
      <c r="C430" s="78"/>
      <c r="D430" s="79"/>
      <c r="E430" s="17"/>
      <c r="F430" s="17"/>
      <c r="G430" s="17"/>
      <c r="H430" s="17"/>
      <c r="I430" s="17"/>
      <c r="J430" s="78"/>
      <c r="K430" s="78"/>
      <c r="L430" s="78"/>
      <c r="M430" s="78"/>
      <c r="N430" s="17"/>
      <c r="O430" s="78"/>
      <c r="P430" s="78"/>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8"/>
      <c r="AP430" s="17"/>
      <c r="AQ430" s="17"/>
      <c r="AR430" s="17"/>
      <c r="AS430" s="17"/>
      <c r="AT430" s="18"/>
      <c r="AU430" s="17"/>
      <c r="AV430" s="17"/>
      <c r="AW430" s="17"/>
      <c r="AX430" s="17"/>
      <c r="AY430" s="17"/>
      <c r="AZ430" s="18"/>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80"/>
      <c r="CC430" s="80"/>
      <c r="CD430" s="80"/>
      <c r="CE430" s="81"/>
      <c r="CF430" s="81"/>
      <c r="CG430" s="17"/>
      <c r="CH430" s="73"/>
      <c r="CI430" s="73"/>
      <c r="CJ430" s="73"/>
      <c r="CK430" s="73"/>
      <c r="CL430" s="73"/>
      <c r="CM430" s="73"/>
      <c r="CN430" s="73"/>
      <c r="CO430" s="74"/>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5"/>
      <c r="EN430" s="75"/>
      <c r="EO430" s="75"/>
      <c r="EP430" s="75"/>
      <c r="EQ430" s="73"/>
      <c r="ER430" s="73"/>
      <c r="ES430" s="73"/>
      <c r="ET430" s="73"/>
      <c r="EU430" s="73"/>
    </row>
    <row r="431" spans="1:151" x14ac:dyDescent="0.25">
      <c r="A431" s="17"/>
      <c r="B431" s="17"/>
      <c r="C431" s="78"/>
      <c r="D431" s="79"/>
      <c r="E431" s="17"/>
      <c r="F431" s="17"/>
      <c r="G431" s="17"/>
      <c r="H431" s="17"/>
      <c r="I431" s="17"/>
      <c r="J431" s="78"/>
      <c r="K431" s="78"/>
      <c r="L431" s="78"/>
      <c r="M431" s="78"/>
      <c r="N431" s="17"/>
      <c r="O431" s="78"/>
      <c r="P431" s="78"/>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8"/>
      <c r="AP431" s="17"/>
      <c r="AQ431" s="17"/>
      <c r="AR431" s="17"/>
      <c r="AS431" s="17"/>
      <c r="AT431" s="18"/>
      <c r="AU431" s="17"/>
      <c r="AV431" s="17"/>
      <c r="AW431" s="17"/>
      <c r="AX431" s="17"/>
      <c r="AY431" s="17"/>
      <c r="AZ431" s="18"/>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80"/>
      <c r="CC431" s="80"/>
      <c r="CD431" s="80"/>
      <c r="CE431" s="81"/>
      <c r="CF431" s="81"/>
      <c r="CG431" s="17"/>
      <c r="CH431" s="73"/>
      <c r="CI431" s="73"/>
      <c r="CJ431" s="73"/>
      <c r="CK431" s="73"/>
      <c r="CL431" s="73"/>
      <c r="CM431" s="73"/>
      <c r="CN431" s="73"/>
      <c r="CO431" s="74"/>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5"/>
      <c r="EN431" s="75"/>
      <c r="EO431" s="75"/>
      <c r="EP431" s="75"/>
      <c r="EQ431" s="73"/>
      <c r="ER431" s="73"/>
      <c r="ES431" s="73"/>
      <c r="ET431" s="73"/>
      <c r="EU431" s="73"/>
    </row>
    <row r="432" spans="1:151" x14ac:dyDescent="0.25">
      <c r="A432" s="17"/>
      <c r="B432" s="17"/>
      <c r="C432" s="78"/>
      <c r="D432" s="79"/>
      <c r="E432" s="17"/>
      <c r="F432" s="17"/>
      <c r="G432" s="17"/>
      <c r="H432" s="17"/>
      <c r="I432" s="17"/>
      <c r="J432" s="78"/>
      <c r="K432" s="78"/>
      <c r="L432" s="78"/>
      <c r="M432" s="78"/>
      <c r="N432" s="17"/>
      <c r="O432" s="78"/>
      <c r="P432" s="78"/>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8"/>
      <c r="AP432" s="17"/>
      <c r="AQ432" s="17"/>
      <c r="AR432" s="17"/>
      <c r="AS432" s="17"/>
      <c r="AT432" s="18"/>
      <c r="AU432" s="17"/>
      <c r="AV432" s="17"/>
      <c r="AW432" s="17"/>
      <c r="AX432" s="17"/>
      <c r="AY432" s="17"/>
      <c r="AZ432" s="18"/>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80"/>
      <c r="CC432" s="80"/>
      <c r="CD432" s="80"/>
      <c r="CE432" s="81"/>
      <c r="CF432" s="81"/>
      <c r="CG432" s="17"/>
      <c r="CH432" s="73"/>
      <c r="CI432" s="73"/>
      <c r="CJ432" s="73"/>
      <c r="CK432" s="73"/>
      <c r="CL432" s="73"/>
      <c r="CM432" s="73"/>
      <c r="CN432" s="73"/>
      <c r="CO432" s="74"/>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5"/>
      <c r="EN432" s="75"/>
      <c r="EO432" s="75"/>
      <c r="EP432" s="75"/>
      <c r="EQ432" s="73"/>
      <c r="ER432" s="73"/>
      <c r="ES432" s="73"/>
      <c r="ET432" s="73"/>
      <c r="EU432" s="73"/>
    </row>
    <row r="433" spans="1:151" x14ac:dyDescent="0.25">
      <c r="A433" s="17"/>
      <c r="B433" s="17"/>
      <c r="C433" s="78"/>
      <c r="D433" s="79"/>
      <c r="E433" s="17"/>
      <c r="F433" s="17"/>
      <c r="G433" s="17"/>
      <c r="H433" s="17"/>
      <c r="I433" s="17"/>
      <c r="J433" s="78"/>
      <c r="K433" s="78"/>
      <c r="L433" s="78"/>
      <c r="M433" s="78"/>
      <c r="N433" s="17"/>
      <c r="O433" s="78"/>
      <c r="P433" s="78"/>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8"/>
      <c r="AP433" s="17"/>
      <c r="AQ433" s="17"/>
      <c r="AR433" s="17"/>
      <c r="AS433" s="17"/>
      <c r="AT433" s="18"/>
      <c r="AU433" s="17"/>
      <c r="AV433" s="17"/>
      <c r="AW433" s="17"/>
      <c r="AX433" s="17"/>
      <c r="AY433" s="17"/>
      <c r="AZ433" s="18"/>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80"/>
      <c r="CC433" s="80"/>
      <c r="CD433" s="80"/>
      <c r="CE433" s="81"/>
      <c r="CF433" s="81"/>
      <c r="CG433" s="17"/>
      <c r="CH433" s="73"/>
      <c r="CI433" s="73"/>
      <c r="CJ433" s="73"/>
      <c r="CK433" s="73"/>
      <c r="CL433" s="73"/>
      <c r="CM433" s="73"/>
      <c r="CN433" s="73"/>
      <c r="CO433" s="74"/>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5"/>
      <c r="EN433" s="75"/>
      <c r="EO433" s="75"/>
      <c r="EP433" s="75"/>
      <c r="EQ433" s="73"/>
      <c r="ER433" s="73"/>
      <c r="ES433" s="73"/>
      <c r="ET433" s="73"/>
      <c r="EU433" s="73"/>
    </row>
    <row r="434" spans="1:151" x14ac:dyDescent="0.25">
      <c r="A434" s="17"/>
      <c r="B434" s="17"/>
      <c r="C434" s="78"/>
      <c r="D434" s="79"/>
      <c r="E434" s="17"/>
      <c r="F434" s="17"/>
      <c r="G434" s="17"/>
      <c r="H434" s="17"/>
      <c r="I434" s="17"/>
      <c r="J434" s="78"/>
      <c r="K434" s="78"/>
      <c r="L434" s="78"/>
      <c r="M434" s="78"/>
      <c r="N434" s="17"/>
      <c r="O434" s="78"/>
      <c r="P434" s="78"/>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8"/>
      <c r="AP434" s="17"/>
      <c r="AQ434" s="17"/>
      <c r="AR434" s="17"/>
      <c r="AS434" s="17"/>
      <c r="AT434" s="18"/>
      <c r="AU434" s="17"/>
      <c r="AV434" s="17"/>
      <c r="AW434" s="17"/>
      <c r="AX434" s="17"/>
      <c r="AY434" s="17"/>
      <c r="AZ434" s="18"/>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80"/>
      <c r="CC434" s="80"/>
      <c r="CD434" s="80"/>
      <c r="CE434" s="81"/>
      <c r="CF434" s="81"/>
      <c r="CG434" s="17"/>
      <c r="CH434" s="73"/>
      <c r="CI434" s="73"/>
      <c r="CJ434" s="73"/>
      <c r="CK434" s="73"/>
      <c r="CL434" s="73"/>
      <c r="CM434" s="73"/>
      <c r="CN434" s="73"/>
      <c r="CO434" s="74"/>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5"/>
      <c r="EN434" s="75"/>
      <c r="EO434" s="75"/>
      <c r="EP434" s="75"/>
      <c r="EQ434" s="73"/>
      <c r="ER434" s="73"/>
      <c r="ES434" s="73"/>
      <c r="ET434" s="73"/>
      <c r="EU434" s="73"/>
    </row>
    <row r="435" spans="1:151" x14ac:dyDescent="0.25">
      <c r="A435" s="17"/>
      <c r="B435" s="17"/>
      <c r="C435" s="78"/>
      <c r="D435" s="79"/>
      <c r="E435" s="17"/>
      <c r="F435" s="17"/>
      <c r="G435" s="17"/>
      <c r="H435" s="17"/>
      <c r="I435" s="17"/>
      <c r="J435" s="78"/>
      <c r="K435" s="78"/>
      <c r="L435" s="78"/>
      <c r="M435" s="78"/>
      <c r="N435" s="17"/>
      <c r="O435" s="78"/>
      <c r="P435" s="78"/>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8"/>
      <c r="AP435" s="17"/>
      <c r="AQ435" s="17"/>
      <c r="AR435" s="17"/>
      <c r="AS435" s="17"/>
      <c r="AT435" s="18"/>
      <c r="AU435" s="17"/>
      <c r="AV435" s="17"/>
      <c r="AW435" s="17"/>
      <c r="AX435" s="17"/>
      <c r="AY435" s="17"/>
      <c r="AZ435" s="18"/>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80"/>
      <c r="CC435" s="80"/>
      <c r="CD435" s="80"/>
      <c r="CE435" s="81"/>
      <c r="CF435" s="81"/>
      <c r="CG435" s="17"/>
      <c r="CH435" s="73"/>
      <c r="CI435" s="73"/>
      <c r="CJ435" s="73"/>
      <c r="CK435" s="73"/>
      <c r="CL435" s="73"/>
      <c r="CM435" s="73"/>
      <c r="CN435" s="73"/>
      <c r="CO435" s="74"/>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5"/>
      <c r="EN435" s="75"/>
      <c r="EO435" s="75"/>
      <c r="EP435" s="75"/>
      <c r="EQ435" s="73"/>
      <c r="ER435" s="73"/>
      <c r="ES435" s="73"/>
      <c r="ET435" s="73"/>
      <c r="EU435" s="73"/>
    </row>
    <row r="436" spans="1:151" x14ac:dyDescent="0.25">
      <c r="A436" s="17"/>
      <c r="B436" s="17"/>
      <c r="C436" s="78"/>
      <c r="D436" s="79"/>
      <c r="E436" s="17"/>
      <c r="F436" s="17"/>
      <c r="G436" s="17"/>
      <c r="H436" s="17"/>
      <c r="I436" s="17"/>
      <c r="J436" s="78"/>
      <c r="K436" s="78"/>
      <c r="L436" s="78"/>
      <c r="M436" s="78"/>
      <c r="N436" s="17"/>
      <c r="O436" s="78"/>
      <c r="P436" s="78"/>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8"/>
      <c r="AP436" s="17"/>
      <c r="AQ436" s="17"/>
      <c r="AR436" s="17"/>
      <c r="AS436" s="17"/>
      <c r="AT436" s="18"/>
      <c r="AU436" s="17"/>
      <c r="AV436" s="17"/>
      <c r="AW436" s="17"/>
      <c r="AX436" s="17"/>
      <c r="AY436" s="17"/>
      <c r="AZ436" s="18"/>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80"/>
      <c r="CC436" s="80"/>
      <c r="CD436" s="80"/>
      <c r="CE436" s="81"/>
      <c r="CF436" s="81"/>
      <c r="CG436" s="17"/>
      <c r="CH436" s="73"/>
      <c r="CI436" s="73"/>
      <c r="CJ436" s="73"/>
      <c r="CK436" s="73"/>
      <c r="CL436" s="73"/>
      <c r="CM436" s="73"/>
      <c r="CN436" s="73"/>
      <c r="CO436" s="74"/>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5"/>
      <c r="EN436" s="75"/>
      <c r="EO436" s="75"/>
      <c r="EP436" s="75"/>
      <c r="EQ436" s="73"/>
      <c r="ER436" s="73"/>
      <c r="ES436" s="73"/>
      <c r="ET436" s="73"/>
      <c r="EU436" s="73"/>
    </row>
    <row r="437" spans="1:151" x14ac:dyDescent="0.25">
      <c r="A437" s="17"/>
      <c r="B437" s="17"/>
      <c r="C437" s="78"/>
      <c r="D437" s="79"/>
      <c r="E437" s="17"/>
      <c r="F437" s="17"/>
      <c r="G437" s="17"/>
      <c r="H437" s="17"/>
      <c r="I437" s="17"/>
      <c r="J437" s="78"/>
      <c r="K437" s="78"/>
      <c r="L437" s="78"/>
      <c r="M437" s="78"/>
      <c r="N437" s="17"/>
      <c r="O437" s="78"/>
      <c r="P437" s="78"/>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8"/>
      <c r="AP437" s="17"/>
      <c r="AQ437" s="17"/>
      <c r="AR437" s="17"/>
      <c r="AS437" s="17"/>
      <c r="AT437" s="18"/>
      <c r="AU437" s="17"/>
      <c r="AV437" s="17"/>
      <c r="AW437" s="17"/>
      <c r="AX437" s="17"/>
      <c r="AY437" s="17"/>
      <c r="AZ437" s="18"/>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80"/>
      <c r="CC437" s="80"/>
      <c r="CD437" s="80"/>
      <c r="CE437" s="81"/>
      <c r="CF437" s="81"/>
      <c r="CG437" s="17"/>
      <c r="CH437" s="73"/>
      <c r="CI437" s="73"/>
      <c r="CJ437" s="73"/>
      <c r="CK437" s="73"/>
      <c r="CL437" s="73"/>
      <c r="CM437" s="73"/>
      <c r="CN437" s="73"/>
      <c r="CO437" s="74"/>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5"/>
      <c r="EN437" s="75"/>
      <c r="EO437" s="75"/>
      <c r="EP437" s="75"/>
      <c r="EQ437" s="73"/>
      <c r="ER437" s="73"/>
      <c r="ES437" s="73"/>
      <c r="ET437" s="73"/>
      <c r="EU437" s="73"/>
    </row>
    <row r="438" spans="1:151" x14ac:dyDescent="0.25">
      <c r="A438" s="17"/>
      <c r="B438" s="17"/>
      <c r="C438" s="78"/>
      <c r="D438" s="79"/>
      <c r="E438" s="17"/>
      <c r="F438" s="17"/>
      <c r="G438" s="17"/>
      <c r="H438" s="17"/>
      <c r="I438" s="17"/>
      <c r="J438" s="78"/>
      <c r="K438" s="78"/>
      <c r="L438" s="78"/>
      <c r="M438" s="78"/>
      <c r="N438" s="17"/>
      <c r="O438" s="78"/>
      <c r="P438" s="78"/>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8"/>
      <c r="AP438" s="17"/>
      <c r="AQ438" s="17"/>
      <c r="AR438" s="17"/>
      <c r="AS438" s="17"/>
      <c r="AT438" s="18"/>
      <c r="AU438" s="17"/>
      <c r="AV438" s="17"/>
      <c r="AW438" s="17"/>
      <c r="AX438" s="17"/>
      <c r="AY438" s="17"/>
      <c r="AZ438" s="18"/>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80"/>
      <c r="CC438" s="80"/>
      <c r="CD438" s="80"/>
      <c r="CE438" s="81"/>
      <c r="CF438" s="81"/>
      <c r="CG438" s="17"/>
      <c r="CH438" s="73"/>
      <c r="CI438" s="73"/>
      <c r="CJ438" s="73"/>
      <c r="CK438" s="73"/>
      <c r="CL438" s="73"/>
      <c r="CM438" s="73"/>
      <c r="CN438" s="73"/>
      <c r="CO438" s="74"/>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5"/>
      <c r="EN438" s="75"/>
      <c r="EO438" s="75"/>
      <c r="EP438" s="75"/>
      <c r="EQ438" s="73"/>
      <c r="ER438" s="73"/>
      <c r="ES438" s="73"/>
      <c r="ET438" s="73"/>
      <c r="EU438" s="73"/>
    </row>
    <row r="439" spans="1:151" x14ac:dyDescent="0.25">
      <c r="A439" s="17"/>
      <c r="B439" s="17"/>
      <c r="C439" s="78"/>
      <c r="D439" s="79"/>
      <c r="E439" s="17"/>
      <c r="F439" s="17"/>
      <c r="G439" s="17"/>
      <c r="H439" s="17"/>
      <c r="I439" s="17"/>
      <c r="J439" s="78"/>
      <c r="K439" s="78"/>
      <c r="L439" s="78"/>
      <c r="M439" s="78"/>
      <c r="N439" s="17"/>
      <c r="O439" s="78"/>
      <c r="P439" s="78"/>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8"/>
      <c r="AP439" s="17"/>
      <c r="AQ439" s="17"/>
      <c r="AR439" s="17"/>
      <c r="AS439" s="17"/>
      <c r="AT439" s="18"/>
      <c r="AU439" s="17"/>
      <c r="AV439" s="17"/>
      <c r="AW439" s="17"/>
      <c r="AX439" s="17"/>
      <c r="AY439" s="17"/>
      <c r="AZ439" s="18"/>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80"/>
      <c r="CC439" s="80"/>
      <c r="CD439" s="80"/>
      <c r="CE439" s="81"/>
      <c r="CF439" s="81"/>
      <c r="CG439" s="17"/>
      <c r="CH439" s="73"/>
      <c r="CI439" s="73"/>
      <c r="CJ439" s="73"/>
      <c r="CK439" s="73"/>
      <c r="CL439" s="73"/>
      <c r="CM439" s="73"/>
      <c r="CN439" s="73"/>
      <c r="CO439" s="74"/>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5"/>
      <c r="EN439" s="75"/>
      <c r="EO439" s="75"/>
      <c r="EP439" s="75"/>
      <c r="EQ439" s="73"/>
      <c r="ER439" s="73"/>
      <c r="ES439" s="73"/>
      <c r="ET439" s="73"/>
      <c r="EU439" s="73"/>
    </row>
    <row r="440" spans="1:151" x14ac:dyDescent="0.25">
      <c r="A440" s="17"/>
      <c r="B440" s="17"/>
      <c r="C440" s="78"/>
      <c r="D440" s="79"/>
      <c r="E440" s="17"/>
      <c r="F440" s="17"/>
      <c r="G440" s="17"/>
      <c r="H440" s="17"/>
      <c r="I440" s="17"/>
      <c r="J440" s="78"/>
      <c r="K440" s="78"/>
      <c r="L440" s="78"/>
      <c r="M440" s="78"/>
      <c r="N440" s="17"/>
      <c r="O440" s="78"/>
      <c r="P440" s="78"/>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8"/>
      <c r="AP440" s="17"/>
      <c r="AQ440" s="17"/>
      <c r="AR440" s="17"/>
      <c r="AS440" s="17"/>
      <c r="AT440" s="18"/>
      <c r="AU440" s="17"/>
      <c r="AV440" s="17"/>
      <c r="AW440" s="17"/>
      <c r="AX440" s="17"/>
      <c r="AY440" s="17"/>
      <c r="AZ440" s="18"/>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80"/>
      <c r="CC440" s="80"/>
      <c r="CD440" s="80"/>
      <c r="CE440" s="81"/>
      <c r="CF440" s="81"/>
      <c r="CG440" s="17"/>
      <c r="CH440" s="73"/>
      <c r="CI440" s="73"/>
      <c r="CJ440" s="73"/>
      <c r="CK440" s="73"/>
      <c r="CL440" s="73"/>
      <c r="CM440" s="73"/>
      <c r="CN440" s="73"/>
      <c r="CO440" s="74"/>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5"/>
      <c r="EN440" s="75"/>
      <c r="EO440" s="75"/>
      <c r="EP440" s="75"/>
      <c r="EQ440" s="73"/>
      <c r="ER440" s="73"/>
      <c r="ES440" s="73"/>
      <c r="ET440" s="73"/>
      <c r="EU440" s="73"/>
    </row>
    <row r="441" spans="1:151" x14ac:dyDescent="0.25">
      <c r="A441" s="17"/>
      <c r="B441" s="17"/>
      <c r="C441" s="78"/>
      <c r="D441" s="79"/>
      <c r="E441" s="17"/>
      <c r="F441" s="17"/>
      <c r="G441" s="17"/>
      <c r="H441" s="17"/>
      <c r="I441" s="17"/>
      <c r="J441" s="78"/>
      <c r="K441" s="78"/>
      <c r="L441" s="78"/>
      <c r="M441" s="78"/>
      <c r="N441" s="17"/>
      <c r="O441" s="78"/>
      <c r="P441" s="78"/>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8"/>
      <c r="AP441" s="17"/>
      <c r="AQ441" s="17"/>
      <c r="AR441" s="17"/>
      <c r="AS441" s="17"/>
      <c r="AT441" s="18"/>
      <c r="AU441" s="17"/>
      <c r="AV441" s="17"/>
      <c r="AW441" s="17"/>
      <c r="AX441" s="17"/>
      <c r="AY441" s="17"/>
      <c r="AZ441" s="18"/>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80"/>
      <c r="CC441" s="80"/>
      <c r="CD441" s="80"/>
      <c r="CE441" s="81"/>
      <c r="CF441" s="81"/>
      <c r="CG441" s="17"/>
      <c r="CH441" s="73"/>
      <c r="CI441" s="73"/>
      <c r="CJ441" s="73"/>
      <c r="CK441" s="73"/>
      <c r="CL441" s="73"/>
      <c r="CM441" s="73"/>
      <c r="CN441" s="73"/>
      <c r="CO441" s="74"/>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5"/>
      <c r="EN441" s="75"/>
      <c r="EO441" s="75"/>
      <c r="EP441" s="75"/>
      <c r="EQ441" s="73"/>
      <c r="ER441" s="73"/>
      <c r="ES441" s="73"/>
      <c r="ET441" s="73"/>
      <c r="EU441" s="73"/>
    </row>
    <row r="442" spans="1:151" x14ac:dyDescent="0.25">
      <c r="A442" s="17"/>
      <c r="B442" s="17"/>
      <c r="C442" s="78"/>
      <c r="D442" s="79"/>
      <c r="E442" s="17"/>
      <c r="F442" s="17"/>
      <c r="G442" s="17"/>
      <c r="H442" s="17"/>
      <c r="I442" s="17"/>
      <c r="J442" s="78"/>
      <c r="K442" s="78"/>
      <c r="L442" s="78"/>
      <c r="M442" s="78"/>
      <c r="N442" s="17"/>
      <c r="O442" s="78"/>
      <c r="P442" s="78"/>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8"/>
      <c r="AP442" s="17"/>
      <c r="AQ442" s="17"/>
      <c r="AR442" s="17"/>
      <c r="AS442" s="17"/>
      <c r="AT442" s="18"/>
      <c r="AU442" s="17"/>
      <c r="AV442" s="17"/>
      <c r="AW442" s="17"/>
      <c r="AX442" s="17"/>
      <c r="AY442" s="17"/>
      <c r="AZ442" s="18"/>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80"/>
      <c r="CC442" s="80"/>
      <c r="CD442" s="80"/>
      <c r="CE442" s="81"/>
      <c r="CF442" s="81"/>
      <c r="CG442" s="17"/>
      <c r="CH442" s="73"/>
      <c r="CI442" s="73"/>
      <c r="CJ442" s="73"/>
      <c r="CK442" s="73"/>
      <c r="CL442" s="73"/>
      <c r="CM442" s="73"/>
      <c r="CN442" s="73"/>
      <c r="CO442" s="74"/>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5"/>
      <c r="EN442" s="75"/>
      <c r="EO442" s="75"/>
      <c r="EP442" s="75"/>
      <c r="EQ442" s="73"/>
      <c r="ER442" s="73"/>
      <c r="ES442" s="73"/>
      <c r="ET442" s="73"/>
      <c r="EU442" s="73"/>
    </row>
    <row r="443" spans="1:151" x14ac:dyDescent="0.25">
      <c r="A443" s="17"/>
      <c r="B443" s="17"/>
      <c r="C443" s="78"/>
      <c r="D443" s="79"/>
      <c r="E443" s="17"/>
      <c r="F443" s="17"/>
      <c r="G443" s="17"/>
      <c r="H443" s="17"/>
      <c r="I443" s="17"/>
      <c r="J443" s="78"/>
      <c r="K443" s="78"/>
      <c r="L443" s="78"/>
      <c r="M443" s="78"/>
      <c r="N443" s="17"/>
      <c r="O443" s="78"/>
      <c r="P443" s="78"/>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8"/>
      <c r="AP443" s="17"/>
      <c r="AQ443" s="17"/>
      <c r="AR443" s="17"/>
      <c r="AS443" s="17"/>
      <c r="AT443" s="18"/>
      <c r="AU443" s="17"/>
      <c r="AV443" s="17"/>
      <c r="AW443" s="17"/>
      <c r="AX443" s="17"/>
      <c r="AY443" s="17"/>
      <c r="AZ443" s="18"/>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80"/>
      <c r="CC443" s="80"/>
      <c r="CD443" s="80"/>
      <c r="CE443" s="81"/>
      <c r="CF443" s="81"/>
      <c r="CG443" s="17"/>
      <c r="CH443" s="73"/>
      <c r="CI443" s="73"/>
      <c r="CJ443" s="73"/>
      <c r="CK443" s="73"/>
      <c r="CL443" s="73"/>
      <c r="CM443" s="73"/>
      <c r="CN443" s="73"/>
      <c r="CO443" s="74"/>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5"/>
      <c r="EN443" s="75"/>
      <c r="EO443" s="75"/>
      <c r="EP443" s="75"/>
      <c r="EQ443" s="73"/>
      <c r="ER443" s="73"/>
      <c r="ES443" s="73"/>
      <c r="ET443" s="73"/>
      <c r="EU443" s="73"/>
    </row>
    <row r="444" spans="1:151" x14ac:dyDescent="0.25">
      <c r="A444" s="17"/>
      <c r="B444" s="17"/>
      <c r="C444" s="78"/>
      <c r="D444" s="79"/>
      <c r="E444" s="17"/>
      <c r="F444" s="17"/>
      <c r="G444" s="17"/>
      <c r="H444" s="17"/>
      <c r="I444" s="17"/>
      <c r="J444" s="78"/>
      <c r="K444" s="78"/>
      <c r="L444" s="78"/>
      <c r="M444" s="78"/>
      <c r="N444" s="17"/>
      <c r="O444" s="78"/>
      <c r="P444" s="78"/>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8"/>
      <c r="AP444" s="17"/>
      <c r="AQ444" s="17"/>
      <c r="AR444" s="17"/>
      <c r="AS444" s="17"/>
      <c r="AT444" s="18"/>
      <c r="AU444" s="17"/>
      <c r="AV444" s="17"/>
      <c r="AW444" s="17"/>
      <c r="AX444" s="17"/>
      <c r="AY444" s="17"/>
      <c r="AZ444" s="18"/>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80"/>
      <c r="CC444" s="80"/>
      <c r="CD444" s="80"/>
      <c r="CE444" s="81"/>
      <c r="CF444" s="81"/>
      <c r="CG444" s="17"/>
      <c r="CH444" s="73"/>
      <c r="CI444" s="73"/>
      <c r="CJ444" s="73"/>
      <c r="CK444" s="73"/>
      <c r="CL444" s="73"/>
      <c r="CM444" s="73"/>
      <c r="CN444" s="73"/>
      <c r="CO444" s="74"/>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5"/>
      <c r="EN444" s="75"/>
      <c r="EO444" s="75"/>
      <c r="EP444" s="75"/>
      <c r="EQ444" s="73"/>
      <c r="ER444" s="73"/>
      <c r="ES444" s="73"/>
      <c r="ET444" s="73"/>
      <c r="EU444" s="73"/>
    </row>
    <row r="445" spans="1:151" x14ac:dyDescent="0.25">
      <c r="A445" s="17"/>
      <c r="B445" s="17"/>
      <c r="C445" s="78"/>
      <c r="D445" s="79"/>
      <c r="E445" s="17"/>
      <c r="F445" s="17"/>
      <c r="G445" s="17"/>
      <c r="H445" s="17"/>
      <c r="I445" s="17"/>
      <c r="J445" s="78"/>
      <c r="K445" s="78"/>
      <c r="L445" s="78"/>
      <c r="M445" s="78"/>
      <c r="N445" s="17"/>
      <c r="O445" s="78"/>
      <c r="P445" s="78"/>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8"/>
      <c r="AP445" s="17"/>
      <c r="AQ445" s="17"/>
      <c r="AR445" s="17"/>
      <c r="AS445" s="17"/>
      <c r="AT445" s="18"/>
      <c r="AU445" s="17"/>
      <c r="AV445" s="17"/>
      <c r="AW445" s="17"/>
      <c r="AX445" s="17"/>
      <c r="AY445" s="17"/>
      <c r="AZ445" s="18"/>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80"/>
      <c r="CC445" s="80"/>
      <c r="CD445" s="80"/>
      <c r="CE445" s="81"/>
      <c r="CF445" s="81"/>
      <c r="CG445" s="17"/>
      <c r="CH445" s="73"/>
      <c r="CI445" s="73"/>
      <c r="CJ445" s="73"/>
      <c r="CK445" s="73"/>
      <c r="CL445" s="73"/>
      <c r="CM445" s="73"/>
      <c r="CN445" s="73"/>
      <c r="CO445" s="74"/>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5"/>
      <c r="EN445" s="75"/>
      <c r="EO445" s="75"/>
      <c r="EP445" s="75"/>
      <c r="EQ445" s="73"/>
      <c r="ER445" s="73"/>
      <c r="ES445" s="73"/>
      <c r="ET445" s="73"/>
      <c r="EU445" s="73"/>
    </row>
    <row r="446" spans="1:151" x14ac:dyDescent="0.25">
      <c r="A446" s="17"/>
      <c r="B446" s="17"/>
      <c r="C446" s="78"/>
      <c r="D446" s="79"/>
      <c r="E446" s="17"/>
      <c r="F446" s="17"/>
      <c r="G446" s="17"/>
      <c r="H446" s="17"/>
      <c r="I446" s="17"/>
      <c r="J446" s="78"/>
      <c r="K446" s="78"/>
      <c r="L446" s="78"/>
      <c r="M446" s="78"/>
      <c r="N446" s="17"/>
      <c r="O446" s="78"/>
      <c r="P446" s="78"/>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8"/>
      <c r="AP446" s="17"/>
      <c r="AQ446" s="17"/>
      <c r="AR446" s="17"/>
      <c r="AS446" s="17"/>
      <c r="AT446" s="18"/>
      <c r="AU446" s="17"/>
      <c r="AV446" s="17"/>
      <c r="AW446" s="17"/>
      <c r="AX446" s="17"/>
      <c r="AY446" s="17"/>
      <c r="AZ446" s="18"/>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80"/>
      <c r="CC446" s="80"/>
      <c r="CD446" s="80"/>
      <c r="CE446" s="81"/>
      <c r="CF446" s="81"/>
      <c r="CG446" s="17"/>
      <c r="CH446" s="73"/>
      <c r="CI446" s="73"/>
      <c r="CJ446" s="73"/>
      <c r="CK446" s="73"/>
      <c r="CL446" s="73"/>
      <c r="CM446" s="73"/>
      <c r="CN446" s="73"/>
      <c r="CO446" s="74"/>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5"/>
      <c r="EN446" s="75"/>
      <c r="EO446" s="75"/>
      <c r="EP446" s="75"/>
      <c r="EQ446" s="73"/>
      <c r="ER446" s="73"/>
      <c r="ES446" s="73"/>
      <c r="ET446" s="73"/>
      <c r="EU446" s="73"/>
    </row>
    <row r="447" spans="1:151" x14ac:dyDescent="0.25">
      <c r="A447" s="17"/>
      <c r="B447" s="17"/>
      <c r="C447" s="78"/>
      <c r="D447" s="79"/>
      <c r="E447" s="17"/>
      <c r="F447" s="17"/>
      <c r="G447" s="17"/>
      <c r="H447" s="17"/>
      <c r="I447" s="17"/>
      <c r="J447" s="78"/>
      <c r="K447" s="78"/>
      <c r="L447" s="78"/>
      <c r="M447" s="78"/>
      <c r="N447" s="17"/>
      <c r="O447" s="78"/>
      <c r="P447" s="78"/>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8"/>
      <c r="AP447" s="17"/>
      <c r="AQ447" s="17"/>
      <c r="AR447" s="17"/>
      <c r="AS447" s="17"/>
      <c r="AT447" s="18"/>
      <c r="AU447" s="17"/>
      <c r="AV447" s="17"/>
      <c r="AW447" s="17"/>
      <c r="AX447" s="17"/>
      <c r="AY447" s="17"/>
      <c r="AZ447" s="18"/>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80"/>
      <c r="CC447" s="80"/>
      <c r="CD447" s="80"/>
      <c r="CE447" s="81"/>
      <c r="CF447" s="81"/>
      <c r="CG447" s="17"/>
      <c r="CH447" s="73"/>
      <c r="CI447" s="73"/>
      <c r="CJ447" s="73"/>
      <c r="CK447" s="73"/>
      <c r="CL447" s="73"/>
      <c r="CM447" s="73"/>
      <c r="CN447" s="73"/>
      <c r="CO447" s="74"/>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5"/>
      <c r="EN447" s="75"/>
      <c r="EO447" s="75"/>
      <c r="EP447" s="75"/>
      <c r="EQ447" s="73"/>
      <c r="ER447" s="73"/>
      <c r="ES447" s="73"/>
      <c r="ET447" s="73"/>
      <c r="EU447" s="73"/>
    </row>
    <row r="448" spans="1:151" x14ac:dyDescent="0.25">
      <c r="A448" s="17"/>
      <c r="B448" s="17"/>
      <c r="C448" s="78"/>
      <c r="D448" s="79"/>
      <c r="E448" s="17"/>
      <c r="F448" s="17"/>
      <c r="G448" s="17"/>
      <c r="H448" s="17"/>
      <c r="I448" s="17"/>
      <c r="J448" s="78"/>
      <c r="K448" s="78"/>
      <c r="L448" s="78"/>
      <c r="M448" s="78"/>
      <c r="N448" s="17"/>
      <c r="O448" s="78"/>
      <c r="P448" s="78"/>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8"/>
      <c r="AP448" s="17"/>
      <c r="AQ448" s="17"/>
      <c r="AR448" s="17"/>
      <c r="AS448" s="17"/>
      <c r="AT448" s="18"/>
      <c r="AU448" s="17"/>
      <c r="AV448" s="17"/>
      <c r="AW448" s="17"/>
      <c r="AX448" s="17"/>
      <c r="AY448" s="17"/>
      <c r="AZ448" s="18"/>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80"/>
      <c r="CC448" s="80"/>
      <c r="CD448" s="80"/>
      <c r="CE448" s="81"/>
      <c r="CF448" s="81"/>
      <c r="CG448" s="17"/>
      <c r="CH448" s="73"/>
      <c r="CI448" s="73"/>
      <c r="CJ448" s="73"/>
      <c r="CK448" s="73"/>
      <c r="CL448" s="73"/>
      <c r="CM448" s="73"/>
      <c r="CN448" s="73"/>
      <c r="CO448" s="74"/>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5"/>
      <c r="EN448" s="75"/>
      <c r="EO448" s="75"/>
      <c r="EP448" s="75"/>
      <c r="EQ448" s="73"/>
      <c r="ER448" s="73"/>
      <c r="ES448" s="73"/>
      <c r="ET448" s="73"/>
      <c r="EU448" s="73"/>
    </row>
    <row r="449" spans="1:151" x14ac:dyDescent="0.25">
      <c r="A449" s="17"/>
      <c r="B449" s="17"/>
      <c r="C449" s="78"/>
      <c r="D449" s="79"/>
      <c r="E449" s="17"/>
      <c r="F449" s="17"/>
      <c r="G449" s="17"/>
      <c r="H449" s="17"/>
      <c r="I449" s="17"/>
      <c r="J449" s="78"/>
      <c r="K449" s="78"/>
      <c r="L449" s="78"/>
      <c r="M449" s="78"/>
      <c r="N449" s="17"/>
      <c r="O449" s="78"/>
      <c r="P449" s="78"/>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8"/>
      <c r="AP449" s="17"/>
      <c r="AQ449" s="17"/>
      <c r="AR449" s="17"/>
      <c r="AS449" s="17"/>
      <c r="AT449" s="18"/>
      <c r="AU449" s="17"/>
      <c r="AV449" s="17"/>
      <c r="AW449" s="17"/>
      <c r="AX449" s="17"/>
      <c r="AY449" s="17"/>
      <c r="AZ449" s="18"/>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80"/>
      <c r="CC449" s="80"/>
      <c r="CD449" s="80"/>
      <c r="CE449" s="81"/>
      <c r="CF449" s="81"/>
      <c r="CG449" s="17"/>
      <c r="CH449" s="73"/>
      <c r="CI449" s="73"/>
      <c r="CJ449" s="73"/>
      <c r="CK449" s="73"/>
      <c r="CL449" s="73"/>
      <c r="CM449" s="73"/>
      <c r="CN449" s="73"/>
      <c r="CO449" s="74"/>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5"/>
      <c r="EN449" s="75"/>
      <c r="EO449" s="75"/>
      <c r="EP449" s="75"/>
      <c r="EQ449" s="73"/>
      <c r="ER449" s="73"/>
      <c r="ES449" s="73"/>
      <c r="ET449" s="73"/>
      <c r="EU449" s="73"/>
    </row>
    <row r="450" spans="1:151" x14ac:dyDescent="0.25">
      <c r="A450" s="17"/>
      <c r="B450" s="17"/>
      <c r="C450" s="78"/>
      <c r="D450" s="79"/>
      <c r="E450" s="17"/>
      <c r="F450" s="17"/>
      <c r="G450" s="17"/>
      <c r="H450" s="17"/>
      <c r="I450" s="17"/>
      <c r="J450" s="78"/>
      <c r="K450" s="78"/>
      <c r="L450" s="78"/>
      <c r="M450" s="78"/>
      <c r="N450" s="17"/>
      <c r="O450" s="78"/>
      <c r="P450" s="78"/>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8"/>
      <c r="AP450" s="17"/>
      <c r="AQ450" s="17"/>
      <c r="AR450" s="17"/>
      <c r="AS450" s="17"/>
      <c r="AT450" s="18"/>
      <c r="AU450" s="17"/>
      <c r="AV450" s="17"/>
      <c r="AW450" s="17"/>
      <c r="AX450" s="17"/>
      <c r="AY450" s="17"/>
      <c r="AZ450" s="18"/>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80"/>
      <c r="CC450" s="80"/>
      <c r="CD450" s="80"/>
      <c r="CE450" s="81"/>
      <c r="CF450" s="81"/>
      <c r="CG450" s="17"/>
      <c r="CH450" s="73"/>
      <c r="CI450" s="73"/>
      <c r="CJ450" s="73"/>
      <c r="CK450" s="73"/>
      <c r="CL450" s="73"/>
      <c r="CM450" s="73"/>
      <c r="CN450" s="73"/>
      <c r="CO450" s="74"/>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5"/>
      <c r="EN450" s="75"/>
      <c r="EO450" s="75"/>
      <c r="EP450" s="75"/>
      <c r="EQ450" s="73"/>
      <c r="ER450" s="73"/>
      <c r="ES450" s="73"/>
      <c r="ET450" s="73"/>
      <c r="EU450" s="73"/>
    </row>
    <row r="451" spans="1:151" x14ac:dyDescent="0.25">
      <c r="A451" s="17"/>
      <c r="B451" s="17"/>
      <c r="C451" s="78"/>
      <c r="D451" s="79"/>
      <c r="E451" s="17"/>
      <c r="F451" s="17"/>
      <c r="G451" s="17"/>
      <c r="H451" s="17"/>
      <c r="I451" s="17"/>
      <c r="J451" s="78"/>
      <c r="K451" s="78"/>
      <c r="L451" s="78"/>
      <c r="M451" s="78"/>
      <c r="N451" s="17"/>
      <c r="O451" s="78"/>
      <c r="P451" s="78"/>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8"/>
      <c r="AP451" s="17"/>
      <c r="AQ451" s="17"/>
      <c r="AR451" s="17"/>
      <c r="AS451" s="17"/>
      <c r="AT451" s="18"/>
      <c r="AU451" s="17"/>
      <c r="AV451" s="17"/>
      <c r="AW451" s="17"/>
      <c r="AX451" s="17"/>
      <c r="AY451" s="17"/>
      <c r="AZ451" s="18"/>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80"/>
      <c r="CC451" s="80"/>
      <c r="CD451" s="80"/>
      <c r="CE451" s="81"/>
      <c r="CF451" s="81"/>
      <c r="CG451" s="17"/>
      <c r="CH451" s="73"/>
      <c r="CI451" s="73"/>
      <c r="CJ451" s="73"/>
      <c r="CK451" s="73"/>
      <c r="CL451" s="73"/>
      <c r="CM451" s="73"/>
      <c r="CN451" s="73"/>
      <c r="CO451" s="74"/>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5"/>
      <c r="EN451" s="75"/>
      <c r="EO451" s="75"/>
      <c r="EP451" s="75"/>
      <c r="EQ451" s="73"/>
      <c r="ER451" s="73"/>
      <c r="ES451" s="73"/>
      <c r="ET451" s="73"/>
      <c r="EU451" s="73"/>
    </row>
    <row r="452" spans="1:151" x14ac:dyDescent="0.25">
      <c r="A452" s="17"/>
      <c r="B452" s="17"/>
      <c r="C452" s="78"/>
      <c r="D452" s="79"/>
      <c r="E452" s="17"/>
      <c r="F452" s="17"/>
      <c r="G452" s="17"/>
      <c r="H452" s="17"/>
      <c r="I452" s="17"/>
      <c r="J452" s="78"/>
      <c r="K452" s="78"/>
      <c r="L452" s="78"/>
      <c r="M452" s="78"/>
      <c r="N452" s="17"/>
      <c r="O452" s="78"/>
      <c r="P452" s="78"/>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8"/>
      <c r="AP452" s="17"/>
      <c r="AQ452" s="17"/>
      <c r="AR452" s="17"/>
      <c r="AS452" s="17"/>
      <c r="AT452" s="18"/>
      <c r="AU452" s="17"/>
      <c r="AV452" s="17"/>
      <c r="AW452" s="17"/>
      <c r="AX452" s="17"/>
      <c r="AY452" s="17"/>
      <c r="AZ452" s="18"/>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80"/>
      <c r="CC452" s="80"/>
      <c r="CD452" s="80"/>
      <c r="CE452" s="81"/>
      <c r="CF452" s="81"/>
      <c r="CG452" s="17"/>
      <c r="CH452" s="73"/>
      <c r="CI452" s="73"/>
      <c r="CJ452" s="73"/>
      <c r="CK452" s="73"/>
      <c r="CL452" s="73"/>
      <c r="CM452" s="73"/>
      <c r="CN452" s="73"/>
      <c r="CO452" s="74"/>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5"/>
      <c r="EN452" s="75"/>
      <c r="EO452" s="75"/>
      <c r="EP452" s="75"/>
      <c r="EQ452" s="73"/>
      <c r="ER452" s="73"/>
      <c r="ES452" s="73"/>
      <c r="ET452" s="73"/>
      <c r="EU452" s="73"/>
    </row>
    <row r="453" spans="1:151" x14ac:dyDescent="0.25">
      <c r="A453" s="17"/>
      <c r="B453" s="17"/>
      <c r="C453" s="78"/>
      <c r="D453" s="79"/>
      <c r="E453" s="17"/>
      <c r="F453" s="17"/>
      <c r="G453" s="17"/>
      <c r="H453" s="17"/>
      <c r="I453" s="17"/>
      <c r="J453" s="78"/>
      <c r="K453" s="78"/>
      <c r="L453" s="78"/>
      <c r="M453" s="78"/>
      <c r="N453" s="17"/>
      <c r="O453" s="78"/>
      <c r="P453" s="78"/>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8"/>
      <c r="AP453" s="17"/>
      <c r="AQ453" s="17"/>
      <c r="AR453" s="17"/>
      <c r="AS453" s="17"/>
      <c r="AT453" s="18"/>
      <c r="AU453" s="17"/>
      <c r="AV453" s="17"/>
      <c r="AW453" s="17"/>
      <c r="AX453" s="17"/>
      <c r="AY453" s="17"/>
      <c r="AZ453" s="18"/>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80"/>
      <c r="CC453" s="80"/>
      <c r="CD453" s="80"/>
      <c r="CE453" s="81"/>
      <c r="CF453" s="81"/>
      <c r="CG453" s="17"/>
      <c r="CH453" s="73"/>
      <c r="CI453" s="73"/>
      <c r="CJ453" s="73"/>
      <c r="CK453" s="73"/>
      <c r="CL453" s="73"/>
      <c r="CM453" s="73"/>
      <c r="CN453" s="73"/>
      <c r="CO453" s="74"/>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5"/>
      <c r="EN453" s="75"/>
      <c r="EO453" s="75"/>
      <c r="EP453" s="75"/>
      <c r="EQ453" s="73"/>
      <c r="ER453" s="73"/>
      <c r="ES453" s="73"/>
      <c r="ET453" s="73"/>
      <c r="EU453" s="73"/>
    </row>
    <row r="454" spans="1:151" x14ac:dyDescent="0.25">
      <c r="A454" s="17"/>
      <c r="B454" s="17"/>
      <c r="C454" s="78"/>
      <c r="D454" s="79"/>
      <c r="E454" s="17"/>
      <c r="F454" s="17"/>
      <c r="G454" s="17"/>
      <c r="H454" s="17"/>
      <c r="I454" s="17"/>
      <c r="J454" s="78"/>
      <c r="K454" s="78"/>
      <c r="L454" s="78"/>
      <c r="M454" s="78"/>
      <c r="N454" s="17"/>
      <c r="O454" s="78"/>
      <c r="P454" s="78"/>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8"/>
      <c r="AP454" s="17"/>
      <c r="AQ454" s="17"/>
      <c r="AR454" s="17"/>
      <c r="AS454" s="17"/>
      <c r="AT454" s="18"/>
      <c r="AU454" s="17"/>
      <c r="AV454" s="17"/>
      <c r="AW454" s="17"/>
      <c r="AX454" s="17"/>
      <c r="AY454" s="17"/>
      <c r="AZ454" s="18"/>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80"/>
      <c r="CC454" s="80"/>
      <c r="CD454" s="80"/>
      <c r="CE454" s="81"/>
      <c r="CF454" s="81"/>
      <c r="CG454" s="17"/>
      <c r="CH454" s="73"/>
      <c r="CI454" s="73"/>
      <c r="CJ454" s="73"/>
      <c r="CK454" s="73"/>
      <c r="CL454" s="73"/>
      <c r="CM454" s="73"/>
      <c r="CN454" s="73"/>
      <c r="CO454" s="74"/>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5"/>
      <c r="EN454" s="75"/>
      <c r="EO454" s="75"/>
      <c r="EP454" s="75"/>
      <c r="EQ454" s="73"/>
      <c r="ER454" s="73"/>
      <c r="ES454" s="73"/>
      <c r="ET454" s="73"/>
      <c r="EU454" s="73"/>
    </row>
    <row r="455" spans="1:151" x14ac:dyDescent="0.25">
      <c r="A455" s="17"/>
      <c r="B455" s="17"/>
      <c r="C455" s="78"/>
      <c r="D455" s="79"/>
      <c r="E455" s="17"/>
      <c r="F455" s="17"/>
      <c r="G455" s="17"/>
      <c r="H455" s="17"/>
      <c r="I455" s="17"/>
      <c r="J455" s="78"/>
      <c r="K455" s="78"/>
      <c r="L455" s="78"/>
      <c r="M455" s="78"/>
      <c r="N455" s="17"/>
      <c r="O455" s="78"/>
      <c r="P455" s="78"/>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8"/>
      <c r="AP455" s="17"/>
      <c r="AQ455" s="17"/>
      <c r="AR455" s="17"/>
      <c r="AS455" s="17"/>
      <c r="AT455" s="18"/>
      <c r="AU455" s="17"/>
      <c r="AV455" s="17"/>
      <c r="AW455" s="17"/>
      <c r="AX455" s="17"/>
      <c r="AY455" s="17"/>
      <c r="AZ455" s="18"/>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80"/>
      <c r="CC455" s="80"/>
      <c r="CD455" s="80"/>
      <c r="CE455" s="81"/>
      <c r="CF455" s="81"/>
      <c r="CG455" s="17"/>
      <c r="CH455" s="73"/>
      <c r="CI455" s="73"/>
      <c r="CJ455" s="73"/>
      <c r="CK455" s="73"/>
      <c r="CL455" s="73"/>
      <c r="CM455" s="73"/>
      <c r="CN455" s="73"/>
      <c r="CO455" s="74"/>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5"/>
      <c r="EN455" s="75"/>
      <c r="EO455" s="75"/>
      <c r="EP455" s="75"/>
      <c r="EQ455" s="73"/>
      <c r="ER455" s="73"/>
      <c r="ES455" s="73"/>
      <c r="ET455" s="73"/>
      <c r="EU455" s="73"/>
    </row>
    <row r="456" spans="1:151" x14ac:dyDescent="0.25">
      <c r="A456" s="17"/>
      <c r="B456" s="17"/>
      <c r="C456" s="78"/>
      <c r="D456" s="79"/>
      <c r="E456" s="17"/>
      <c r="F456" s="17"/>
      <c r="G456" s="17"/>
      <c r="H456" s="17"/>
      <c r="I456" s="17"/>
      <c r="J456" s="78"/>
      <c r="K456" s="78"/>
      <c r="L456" s="78"/>
      <c r="M456" s="78"/>
      <c r="N456" s="17"/>
      <c r="O456" s="78"/>
      <c r="P456" s="78"/>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8"/>
      <c r="AP456" s="17"/>
      <c r="AQ456" s="17"/>
      <c r="AR456" s="17"/>
      <c r="AS456" s="17"/>
      <c r="AT456" s="18"/>
      <c r="AU456" s="17"/>
      <c r="AV456" s="17"/>
      <c r="AW456" s="17"/>
      <c r="AX456" s="17"/>
      <c r="AY456" s="17"/>
      <c r="AZ456" s="18"/>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80"/>
      <c r="CC456" s="80"/>
      <c r="CD456" s="80"/>
      <c r="CE456" s="81"/>
      <c r="CF456" s="81"/>
      <c r="CG456" s="17"/>
      <c r="CH456" s="73"/>
      <c r="CI456" s="73"/>
      <c r="CJ456" s="73"/>
      <c r="CK456" s="73"/>
      <c r="CL456" s="73"/>
      <c r="CM456" s="73"/>
      <c r="CN456" s="73"/>
      <c r="CO456" s="74"/>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5"/>
      <c r="EN456" s="75"/>
      <c r="EO456" s="75"/>
      <c r="EP456" s="75"/>
      <c r="EQ456" s="73"/>
      <c r="ER456" s="73"/>
      <c r="ES456" s="73"/>
      <c r="ET456" s="73"/>
      <c r="EU456" s="73"/>
    </row>
    <row r="457" spans="1:151" x14ac:dyDescent="0.25">
      <c r="A457" s="17"/>
      <c r="B457" s="17"/>
      <c r="C457" s="78"/>
      <c r="D457" s="79"/>
      <c r="E457" s="17"/>
      <c r="F457" s="17"/>
      <c r="G457" s="17"/>
      <c r="H457" s="17"/>
      <c r="I457" s="17"/>
      <c r="J457" s="78"/>
      <c r="K457" s="78"/>
      <c r="L457" s="78"/>
      <c r="M457" s="78"/>
      <c r="N457" s="17"/>
      <c r="O457" s="78"/>
      <c r="P457" s="78"/>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8"/>
      <c r="AP457" s="17"/>
      <c r="AQ457" s="17"/>
      <c r="AR457" s="17"/>
      <c r="AS457" s="17"/>
      <c r="AT457" s="18"/>
      <c r="AU457" s="17"/>
      <c r="AV457" s="17"/>
      <c r="AW457" s="17"/>
      <c r="AX457" s="17"/>
      <c r="AY457" s="17"/>
      <c r="AZ457" s="18"/>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80"/>
      <c r="CC457" s="80"/>
      <c r="CD457" s="80"/>
      <c r="CE457" s="81"/>
      <c r="CF457" s="81"/>
      <c r="CG457" s="17"/>
      <c r="CH457" s="73"/>
      <c r="CI457" s="73"/>
      <c r="CJ457" s="73"/>
      <c r="CK457" s="73"/>
      <c r="CL457" s="73"/>
      <c r="CM457" s="73"/>
      <c r="CN457" s="73"/>
      <c r="CO457" s="74"/>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5"/>
      <c r="EN457" s="75"/>
      <c r="EO457" s="75"/>
      <c r="EP457" s="75"/>
      <c r="EQ457" s="73"/>
      <c r="ER457" s="73"/>
      <c r="ES457" s="73"/>
      <c r="ET457" s="73"/>
      <c r="EU457" s="73"/>
    </row>
    <row r="458" spans="1:151" x14ac:dyDescent="0.25">
      <c r="A458" s="17"/>
      <c r="B458" s="17"/>
      <c r="C458" s="78"/>
      <c r="D458" s="79"/>
      <c r="E458" s="17"/>
      <c r="F458" s="17"/>
      <c r="G458" s="17"/>
      <c r="H458" s="17"/>
      <c r="I458" s="17"/>
      <c r="J458" s="78"/>
      <c r="K458" s="78"/>
      <c r="L458" s="78"/>
      <c r="M458" s="78"/>
      <c r="N458" s="17"/>
      <c r="O458" s="78"/>
      <c r="P458" s="78"/>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8"/>
      <c r="AP458" s="17"/>
      <c r="AQ458" s="17"/>
      <c r="AR458" s="17"/>
      <c r="AS458" s="17"/>
      <c r="AT458" s="18"/>
      <c r="AU458" s="17"/>
      <c r="AV458" s="17"/>
      <c r="AW458" s="17"/>
      <c r="AX458" s="17"/>
      <c r="AY458" s="17"/>
      <c r="AZ458" s="18"/>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80"/>
      <c r="CC458" s="80"/>
      <c r="CD458" s="80"/>
      <c r="CE458" s="81"/>
      <c r="CF458" s="81"/>
      <c r="CG458" s="17"/>
      <c r="CH458" s="73"/>
      <c r="CI458" s="73"/>
      <c r="CJ458" s="73"/>
      <c r="CK458" s="73"/>
      <c r="CL458" s="73"/>
      <c r="CM458" s="73"/>
      <c r="CN458" s="73"/>
      <c r="CO458" s="74"/>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5"/>
      <c r="EN458" s="75"/>
      <c r="EO458" s="75"/>
      <c r="EP458" s="75"/>
      <c r="EQ458" s="73"/>
      <c r="ER458" s="73"/>
      <c r="ES458" s="73"/>
      <c r="ET458" s="73"/>
      <c r="EU458" s="73"/>
    </row>
    <row r="459" spans="1:151" x14ac:dyDescent="0.25">
      <c r="A459" s="17"/>
      <c r="B459" s="17"/>
      <c r="C459" s="78"/>
      <c r="D459" s="79"/>
      <c r="E459" s="17"/>
      <c r="F459" s="17"/>
      <c r="G459" s="17"/>
      <c r="H459" s="17"/>
      <c r="I459" s="17"/>
      <c r="J459" s="78"/>
      <c r="K459" s="78"/>
      <c r="L459" s="78"/>
      <c r="M459" s="78"/>
      <c r="N459" s="17"/>
      <c r="O459" s="78"/>
      <c r="P459" s="78"/>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8"/>
      <c r="AP459" s="17"/>
      <c r="AQ459" s="17"/>
      <c r="AR459" s="17"/>
      <c r="AS459" s="17"/>
      <c r="AT459" s="18"/>
      <c r="AU459" s="17"/>
      <c r="AV459" s="17"/>
      <c r="AW459" s="17"/>
      <c r="AX459" s="17"/>
      <c r="AY459" s="17"/>
      <c r="AZ459" s="18"/>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80"/>
      <c r="CC459" s="80"/>
      <c r="CD459" s="80"/>
      <c r="CE459" s="81"/>
      <c r="CF459" s="81"/>
      <c r="CG459" s="17"/>
      <c r="CH459" s="73"/>
      <c r="CI459" s="73"/>
      <c r="CJ459" s="73"/>
      <c r="CK459" s="73"/>
      <c r="CL459" s="73"/>
      <c r="CM459" s="73"/>
      <c r="CN459" s="73"/>
      <c r="CO459" s="74"/>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5"/>
      <c r="EN459" s="75"/>
      <c r="EO459" s="75"/>
      <c r="EP459" s="75"/>
      <c r="EQ459" s="73"/>
      <c r="ER459" s="73"/>
      <c r="ES459" s="73"/>
      <c r="ET459" s="73"/>
      <c r="EU459" s="73"/>
    </row>
    <row r="460" spans="1:151" x14ac:dyDescent="0.25">
      <c r="A460" s="17"/>
      <c r="B460" s="17"/>
      <c r="C460" s="78"/>
      <c r="D460" s="79"/>
      <c r="E460" s="17"/>
      <c r="F460" s="17"/>
      <c r="G460" s="17"/>
      <c r="H460" s="17"/>
      <c r="I460" s="17"/>
      <c r="J460" s="78"/>
      <c r="K460" s="78"/>
      <c r="L460" s="78"/>
      <c r="M460" s="78"/>
      <c r="N460" s="17"/>
      <c r="O460" s="78"/>
      <c r="P460" s="78"/>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8"/>
      <c r="AP460" s="17"/>
      <c r="AQ460" s="17"/>
      <c r="AR460" s="17"/>
      <c r="AS460" s="17"/>
      <c r="AT460" s="18"/>
      <c r="AU460" s="17"/>
      <c r="AV460" s="17"/>
      <c r="AW460" s="17"/>
      <c r="AX460" s="17"/>
      <c r="AY460" s="17"/>
      <c r="AZ460" s="18"/>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80"/>
      <c r="CC460" s="80"/>
      <c r="CD460" s="80"/>
      <c r="CE460" s="81"/>
      <c r="CF460" s="81"/>
      <c r="CG460" s="17"/>
      <c r="CH460" s="73"/>
      <c r="CI460" s="73"/>
      <c r="CJ460" s="73"/>
      <c r="CK460" s="73"/>
      <c r="CL460" s="73"/>
      <c r="CM460" s="73"/>
      <c r="CN460" s="73"/>
      <c r="CO460" s="74"/>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5"/>
      <c r="EN460" s="75"/>
      <c r="EO460" s="75"/>
      <c r="EP460" s="75"/>
      <c r="EQ460" s="73"/>
      <c r="ER460" s="73"/>
      <c r="ES460" s="73"/>
      <c r="ET460" s="73"/>
      <c r="EU460" s="73"/>
    </row>
    <row r="461" spans="1:151" x14ac:dyDescent="0.25">
      <c r="A461" s="17"/>
      <c r="B461" s="17"/>
      <c r="C461" s="78"/>
      <c r="D461" s="79"/>
      <c r="E461" s="17"/>
      <c r="F461" s="17"/>
      <c r="G461" s="17"/>
      <c r="H461" s="17"/>
      <c r="I461" s="17"/>
      <c r="J461" s="78"/>
      <c r="K461" s="78"/>
      <c r="L461" s="78"/>
      <c r="M461" s="78"/>
      <c r="N461" s="17"/>
      <c r="O461" s="78"/>
      <c r="P461" s="78"/>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8"/>
      <c r="AP461" s="17"/>
      <c r="AQ461" s="17"/>
      <c r="AR461" s="17"/>
      <c r="AS461" s="17"/>
      <c r="AT461" s="18"/>
      <c r="AU461" s="17"/>
      <c r="AV461" s="17"/>
      <c r="AW461" s="17"/>
      <c r="AX461" s="17"/>
      <c r="AY461" s="17"/>
      <c r="AZ461" s="18"/>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80"/>
      <c r="CC461" s="80"/>
      <c r="CD461" s="80"/>
      <c r="CE461" s="81"/>
      <c r="CF461" s="81"/>
      <c r="CG461" s="17"/>
      <c r="CH461" s="73"/>
      <c r="CI461" s="73"/>
      <c r="CJ461" s="73"/>
      <c r="CK461" s="73"/>
      <c r="CL461" s="73"/>
      <c r="CM461" s="73"/>
      <c r="CN461" s="73"/>
      <c r="CO461" s="74"/>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5"/>
      <c r="EN461" s="75"/>
      <c r="EO461" s="75"/>
      <c r="EP461" s="75"/>
      <c r="EQ461" s="73"/>
      <c r="ER461" s="73"/>
      <c r="ES461" s="73"/>
      <c r="ET461" s="73"/>
      <c r="EU461" s="73"/>
    </row>
    <row r="462" spans="1:151" x14ac:dyDescent="0.25">
      <c r="A462" s="17"/>
      <c r="B462" s="17"/>
      <c r="C462" s="78"/>
      <c r="D462" s="79"/>
      <c r="E462" s="17"/>
      <c r="F462" s="17"/>
      <c r="G462" s="17"/>
      <c r="H462" s="17"/>
      <c r="I462" s="17"/>
      <c r="J462" s="78"/>
      <c r="K462" s="78"/>
      <c r="L462" s="78"/>
      <c r="M462" s="78"/>
      <c r="N462" s="17"/>
      <c r="O462" s="78"/>
      <c r="P462" s="78"/>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8"/>
      <c r="AP462" s="17"/>
      <c r="AQ462" s="17"/>
      <c r="AR462" s="17"/>
      <c r="AS462" s="17"/>
      <c r="AT462" s="18"/>
      <c r="AU462" s="17"/>
      <c r="AV462" s="17"/>
      <c r="AW462" s="17"/>
      <c r="AX462" s="17"/>
      <c r="AY462" s="12"/>
      <c r="AZ462" s="19"/>
      <c r="BA462" s="12"/>
      <c r="BB462" s="12"/>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80"/>
      <c r="CC462" s="80"/>
      <c r="CD462" s="80"/>
      <c r="CE462" s="81"/>
      <c r="CF462" s="81"/>
      <c r="CG462" s="17"/>
      <c r="CH462" s="73"/>
      <c r="CI462" s="73"/>
      <c r="CJ462" s="73"/>
      <c r="CK462" s="73"/>
      <c r="CL462" s="73"/>
      <c r="CM462" s="73"/>
      <c r="CN462" s="73"/>
      <c r="CO462" s="74"/>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5"/>
      <c r="EN462" s="75"/>
      <c r="EO462" s="75"/>
      <c r="EP462" s="75"/>
      <c r="EQ462" s="73"/>
      <c r="ER462" s="73"/>
      <c r="ES462" s="73"/>
      <c r="ET462" s="73"/>
      <c r="EU462" s="73"/>
    </row>
    <row r="463" spans="1:151" x14ac:dyDescent="0.25">
      <c r="A463" s="17"/>
      <c r="B463" s="17"/>
      <c r="C463" s="78"/>
      <c r="D463" s="79"/>
      <c r="E463" s="17"/>
      <c r="F463" s="17"/>
      <c r="G463" s="17"/>
      <c r="H463" s="17"/>
      <c r="I463" s="17"/>
      <c r="J463" s="78"/>
      <c r="K463" s="78"/>
      <c r="L463" s="78"/>
      <c r="M463" s="78"/>
      <c r="N463" s="17"/>
      <c r="O463" s="78"/>
      <c r="P463" s="78"/>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8"/>
      <c r="AP463" s="17"/>
      <c r="AQ463" s="17"/>
      <c r="AR463" s="17"/>
      <c r="AS463" s="17"/>
      <c r="AT463" s="18"/>
      <c r="AU463" s="17"/>
      <c r="AV463" s="17"/>
      <c r="AW463" s="17"/>
      <c r="AX463" s="17"/>
      <c r="AY463" s="12"/>
      <c r="AZ463" s="19"/>
      <c r="BA463" s="12"/>
      <c r="BB463" s="12"/>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80"/>
      <c r="CC463" s="80"/>
      <c r="CD463" s="80"/>
      <c r="CE463" s="81"/>
      <c r="CF463" s="81"/>
      <c r="CG463" s="17"/>
      <c r="CH463" s="73"/>
      <c r="CI463" s="73"/>
      <c r="CJ463" s="73"/>
      <c r="CK463" s="73"/>
      <c r="CL463" s="73"/>
      <c r="CM463" s="73"/>
      <c r="CN463" s="73"/>
      <c r="CO463" s="74"/>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5"/>
      <c r="EN463" s="75"/>
      <c r="EO463" s="75"/>
      <c r="EP463" s="75"/>
      <c r="EQ463" s="73"/>
      <c r="ER463" s="73"/>
      <c r="ES463" s="73"/>
      <c r="ET463" s="73"/>
      <c r="EU463" s="73"/>
    </row>
    <row r="464" spans="1:151" x14ac:dyDescent="0.25">
      <c r="A464" s="17"/>
      <c r="B464" s="17"/>
      <c r="C464" s="78"/>
      <c r="D464" s="79"/>
      <c r="E464" s="17"/>
      <c r="F464" s="17"/>
      <c r="G464" s="17"/>
      <c r="H464" s="17"/>
      <c r="I464" s="17"/>
      <c r="J464" s="78"/>
      <c r="K464" s="78"/>
      <c r="L464" s="78"/>
      <c r="M464" s="78"/>
      <c r="N464" s="17"/>
      <c r="O464" s="78"/>
      <c r="P464" s="78"/>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8"/>
      <c r="AP464" s="17"/>
      <c r="AQ464" s="17"/>
      <c r="AR464" s="17"/>
      <c r="AS464" s="17"/>
      <c r="AT464" s="18"/>
      <c r="AU464" s="17"/>
      <c r="AV464" s="17"/>
      <c r="AW464" s="17"/>
      <c r="AX464" s="17"/>
      <c r="AY464" s="12"/>
      <c r="AZ464" s="19"/>
      <c r="BA464" s="12"/>
      <c r="BB464" s="12"/>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80"/>
      <c r="CC464" s="80"/>
      <c r="CD464" s="80"/>
      <c r="CE464" s="81"/>
      <c r="CF464" s="81"/>
      <c r="CG464" s="17"/>
      <c r="CH464" s="73"/>
      <c r="CI464" s="73"/>
      <c r="CJ464" s="73"/>
      <c r="CK464" s="73"/>
      <c r="CL464" s="73"/>
      <c r="CM464" s="73"/>
      <c r="CN464" s="73"/>
      <c r="CO464" s="74"/>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5"/>
      <c r="EN464" s="75"/>
      <c r="EO464" s="75"/>
      <c r="EP464" s="75"/>
      <c r="EQ464" s="73"/>
      <c r="ER464" s="73"/>
      <c r="ES464" s="73"/>
      <c r="ET464" s="73"/>
      <c r="EU464" s="73"/>
    </row>
    <row r="465" spans="1:151" x14ac:dyDescent="0.25">
      <c r="A465" s="17"/>
      <c r="B465" s="17"/>
      <c r="C465" s="78"/>
      <c r="D465" s="79"/>
      <c r="E465" s="17"/>
      <c r="F465" s="17"/>
      <c r="G465" s="17"/>
      <c r="H465" s="17"/>
      <c r="I465" s="17"/>
      <c r="J465" s="78"/>
      <c r="K465" s="78"/>
      <c r="L465" s="78"/>
      <c r="M465" s="78"/>
      <c r="N465" s="17"/>
      <c r="O465" s="78"/>
      <c r="P465" s="78"/>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8"/>
      <c r="AP465" s="17"/>
      <c r="AQ465" s="17"/>
      <c r="AR465" s="17"/>
      <c r="AS465" s="17"/>
      <c r="AT465" s="18"/>
      <c r="AU465" s="17"/>
      <c r="AV465" s="17"/>
      <c r="AW465" s="17"/>
      <c r="AX465" s="17"/>
      <c r="AY465" s="12"/>
      <c r="AZ465" s="19"/>
      <c r="BA465" s="12"/>
      <c r="BB465" s="12"/>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80"/>
      <c r="CC465" s="80"/>
      <c r="CD465" s="80"/>
      <c r="CE465" s="81"/>
      <c r="CF465" s="81"/>
      <c r="CG465" s="17"/>
      <c r="CH465" s="73"/>
      <c r="CI465" s="73"/>
      <c r="CJ465" s="73"/>
      <c r="CK465" s="73"/>
      <c r="CL465" s="73"/>
      <c r="CM465" s="73"/>
      <c r="CN465" s="73"/>
      <c r="CO465" s="74"/>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5"/>
      <c r="EN465" s="75"/>
      <c r="EO465" s="75"/>
      <c r="EP465" s="75"/>
      <c r="EQ465" s="73"/>
      <c r="ER465" s="73"/>
      <c r="ES465" s="73"/>
      <c r="ET465" s="73"/>
      <c r="EU465" s="73"/>
    </row>
    <row r="466" spans="1:151" x14ac:dyDescent="0.25">
      <c r="A466" s="17"/>
      <c r="B466" s="17"/>
      <c r="C466" s="78"/>
      <c r="D466" s="79"/>
      <c r="E466" s="17"/>
      <c r="F466" s="17"/>
      <c r="G466" s="17"/>
      <c r="H466" s="17"/>
      <c r="I466" s="17"/>
      <c r="J466" s="78"/>
      <c r="K466" s="78"/>
      <c r="L466" s="78"/>
      <c r="M466" s="78"/>
      <c r="N466" s="17"/>
      <c r="O466" s="78"/>
      <c r="P466" s="78"/>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8"/>
      <c r="AP466" s="17"/>
      <c r="AQ466" s="17"/>
      <c r="AR466" s="17"/>
      <c r="AS466" s="17"/>
      <c r="AT466" s="18"/>
      <c r="AU466" s="17"/>
      <c r="AV466" s="17"/>
      <c r="AW466" s="17"/>
      <c r="AX466" s="17"/>
      <c r="AY466" s="12"/>
      <c r="AZ466" s="19"/>
      <c r="BA466" s="12"/>
      <c r="BB466" s="12"/>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80"/>
      <c r="CC466" s="80"/>
      <c r="CD466" s="80"/>
      <c r="CE466" s="81"/>
      <c r="CF466" s="81"/>
      <c r="CG466" s="17"/>
      <c r="CH466" s="73"/>
      <c r="CI466" s="73"/>
      <c r="CJ466" s="73"/>
      <c r="CK466" s="73"/>
      <c r="CL466" s="73"/>
      <c r="CM466" s="73"/>
      <c r="CN466" s="73"/>
      <c r="CO466" s="74"/>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5"/>
      <c r="EN466" s="75"/>
      <c r="EO466" s="75"/>
      <c r="EP466" s="75"/>
      <c r="EQ466" s="73"/>
      <c r="ER466" s="73"/>
      <c r="ES466" s="73"/>
      <c r="ET466" s="73"/>
      <c r="EU466" s="73"/>
    </row>
    <row r="467" spans="1:151" x14ac:dyDescent="0.25">
      <c r="A467" s="17"/>
      <c r="B467" s="17"/>
      <c r="C467" s="78"/>
      <c r="D467" s="79"/>
      <c r="E467" s="17"/>
      <c r="F467" s="17"/>
      <c r="G467" s="17"/>
      <c r="H467" s="17"/>
      <c r="I467" s="17"/>
      <c r="J467" s="78"/>
      <c r="K467" s="78"/>
      <c r="L467" s="78"/>
      <c r="M467" s="78"/>
      <c r="N467" s="17"/>
      <c r="O467" s="78"/>
      <c r="P467" s="78"/>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8"/>
      <c r="AP467" s="17"/>
      <c r="AQ467" s="17"/>
      <c r="AR467" s="17"/>
      <c r="AS467" s="17"/>
      <c r="AT467" s="18"/>
      <c r="AU467" s="17"/>
      <c r="AV467" s="17"/>
      <c r="AW467" s="17"/>
      <c r="AX467" s="17"/>
      <c r="AY467" s="12"/>
      <c r="AZ467" s="19"/>
      <c r="BA467" s="12"/>
      <c r="BB467" s="12"/>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80"/>
      <c r="CC467" s="80"/>
      <c r="CD467" s="80"/>
      <c r="CE467" s="81"/>
      <c r="CF467" s="81"/>
      <c r="CG467" s="17"/>
      <c r="CH467" s="73"/>
      <c r="CI467" s="73"/>
      <c r="CJ467" s="73"/>
      <c r="CK467" s="73"/>
      <c r="CL467" s="73"/>
      <c r="CM467" s="73"/>
      <c r="CN467" s="73"/>
      <c r="CO467" s="74"/>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5"/>
      <c r="EN467" s="75"/>
      <c r="EO467" s="75"/>
      <c r="EP467" s="75"/>
      <c r="EQ467" s="73"/>
      <c r="ER467" s="73"/>
      <c r="ES467" s="73"/>
      <c r="ET467" s="73"/>
      <c r="EU467" s="73"/>
    </row>
    <row r="468" spans="1:151" x14ac:dyDescent="0.25">
      <c r="A468" s="17"/>
      <c r="B468" s="17"/>
      <c r="C468" s="78"/>
      <c r="D468" s="79"/>
      <c r="E468" s="17"/>
      <c r="F468" s="17"/>
      <c r="G468" s="17"/>
      <c r="H468" s="17"/>
      <c r="I468" s="17"/>
      <c r="J468" s="78"/>
      <c r="K468" s="78"/>
      <c r="L468" s="78"/>
      <c r="M468" s="78"/>
      <c r="N468" s="17"/>
      <c r="O468" s="78"/>
      <c r="P468" s="78"/>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8"/>
      <c r="AP468" s="17"/>
      <c r="AQ468" s="17"/>
      <c r="AR468" s="17"/>
      <c r="AS468" s="17"/>
      <c r="AT468" s="18"/>
      <c r="AU468" s="17"/>
      <c r="AV468" s="17"/>
      <c r="AW468" s="17"/>
      <c r="AX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80"/>
      <c r="CC468" s="80"/>
      <c r="CD468" s="80"/>
      <c r="CE468" s="81"/>
      <c r="CF468" s="81"/>
      <c r="CG468" s="17"/>
      <c r="CH468" s="73"/>
      <c r="CI468" s="73"/>
      <c r="CJ468" s="73"/>
      <c r="CK468" s="73"/>
      <c r="CL468" s="73"/>
      <c r="CM468" s="73"/>
      <c r="CN468" s="73"/>
      <c r="CO468" s="74"/>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5"/>
      <c r="EN468" s="75"/>
      <c r="EO468" s="75"/>
      <c r="EP468" s="75"/>
      <c r="EQ468" s="73"/>
      <c r="ER468" s="73"/>
      <c r="ES468" s="73"/>
      <c r="ET468" s="73"/>
      <c r="EU468" s="73"/>
    </row>
    <row r="469" spans="1:151" x14ac:dyDescent="0.25">
      <c r="A469" s="17"/>
      <c r="B469" s="17"/>
      <c r="C469" s="78"/>
      <c r="D469" s="79"/>
      <c r="E469" s="17"/>
      <c r="F469" s="17"/>
      <c r="G469" s="17"/>
      <c r="H469" s="17"/>
      <c r="I469" s="17"/>
      <c r="J469" s="78"/>
      <c r="K469" s="78"/>
      <c r="L469" s="78"/>
      <c r="M469" s="78"/>
      <c r="N469" s="17"/>
      <c r="O469" s="78"/>
      <c r="P469" s="78"/>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8"/>
      <c r="AP469" s="17"/>
      <c r="AQ469" s="17"/>
      <c r="AR469" s="17"/>
      <c r="AS469" s="17"/>
      <c r="AT469" s="18"/>
      <c r="AU469" s="17"/>
      <c r="AV469" s="17"/>
      <c r="AW469" s="17"/>
      <c r="AX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80"/>
      <c r="CC469" s="80"/>
      <c r="CD469" s="80"/>
      <c r="CE469" s="81"/>
      <c r="CF469" s="81"/>
      <c r="CG469" s="17"/>
      <c r="CH469" s="73"/>
      <c r="CI469" s="73"/>
      <c r="CJ469" s="73"/>
      <c r="CK469" s="73"/>
      <c r="CL469" s="73"/>
      <c r="CM469" s="73"/>
      <c r="CN469" s="73"/>
      <c r="CO469" s="74"/>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5"/>
      <c r="EN469" s="75"/>
      <c r="EO469" s="75"/>
      <c r="EP469" s="75"/>
      <c r="EQ469" s="73"/>
      <c r="ER469" s="73"/>
      <c r="ES469" s="73"/>
      <c r="ET469" s="73"/>
      <c r="EU469" s="73"/>
    </row>
    <row r="470" spans="1:151" x14ac:dyDescent="0.25">
      <c r="A470" s="17"/>
      <c r="B470" s="17"/>
      <c r="C470" s="78"/>
      <c r="D470" s="79"/>
      <c r="E470" s="17"/>
      <c r="F470" s="17"/>
      <c r="G470" s="17"/>
      <c r="H470" s="17"/>
      <c r="I470" s="17"/>
      <c r="J470" s="78"/>
      <c r="K470" s="78"/>
      <c r="L470" s="78"/>
      <c r="M470" s="78"/>
      <c r="N470" s="17"/>
      <c r="O470" s="78"/>
      <c r="P470" s="78"/>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8"/>
      <c r="AP470" s="17"/>
      <c r="AQ470" s="17"/>
      <c r="AR470" s="17"/>
      <c r="AS470" s="17"/>
      <c r="AT470" s="18"/>
      <c r="AU470" s="17"/>
      <c r="AV470" s="17"/>
      <c r="AW470" s="17"/>
      <c r="AX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80"/>
      <c r="CC470" s="80"/>
      <c r="CD470" s="80"/>
      <c r="CE470" s="81"/>
      <c r="CF470" s="81"/>
      <c r="CG470" s="17"/>
      <c r="CH470" s="73"/>
      <c r="CI470" s="73"/>
      <c r="CJ470" s="73"/>
      <c r="CK470" s="73"/>
      <c r="CL470" s="73"/>
      <c r="CM470" s="73"/>
      <c r="CN470" s="73"/>
      <c r="CO470" s="74"/>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5"/>
      <c r="EN470" s="75"/>
      <c r="EO470" s="75"/>
      <c r="EP470" s="75"/>
      <c r="EQ470" s="73"/>
      <c r="ER470" s="73"/>
      <c r="ES470" s="73"/>
      <c r="ET470" s="73"/>
      <c r="EU470" s="73"/>
    </row>
    <row r="471" spans="1:151" x14ac:dyDescent="0.25">
      <c r="A471" s="17"/>
      <c r="B471" s="17"/>
      <c r="C471" s="78"/>
      <c r="D471" s="79"/>
      <c r="E471" s="17"/>
      <c r="F471" s="17"/>
      <c r="G471" s="17"/>
      <c r="H471" s="17"/>
      <c r="I471" s="17"/>
      <c r="J471" s="78"/>
      <c r="K471" s="78"/>
      <c r="L471" s="78"/>
      <c r="M471" s="78"/>
      <c r="N471" s="17"/>
      <c r="O471" s="78"/>
      <c r="P471" s="78"/>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8"/>
      <c r="AP471" s="17"/>
      <c r="AQ471" s="17"/>
      <c r="AR471" s="17"/>
      <c r="AS471" s="17"/>
      <c r="AT471" s="18"/>
      <c r="AU471" s="17"/>
      <c r="AV471" s="17"/>
      <c r="AW471" s="17"/>
      <c r="AX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80"/>
      <c r="CC471" s="80"/>
      <c r="CD471" s="80"/>
      <c r="CE471" s="81"/>
      <c r="CF471" s="81"/>
      <c r="CG471" s="17"/>
      <c r="CH471" s="73"/>
      <c r="CI471" s="73"/>
      <c r="CJ471" s="73"/>
      <c r="CK471" s="73"/>
      <c r="CL471" s="73"/>
      <c r="CM471" s="73"/>
      <c r="CN471" s="73"/>
      <c r="CO471" s="74"/>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5"/>
      <c r="EN471" s="75"/>
      <c r="EO471" s="75"/>
      <c r="EP471" s="75"/>
      <c r="EQ471" s="73"/>
      <c r="ER471" s="73"/>
      <c r="ES471" s="73"/>
      <c r="ET471" s="73"/>
      <c r="EU471" s="73"/>
    </row>
    <row r="472" spans="1:151" x14ac:dyDescent="0.25">
      <c r="A472" s="17"/>
      <c r="B472" s="17"/>
      <c r="C472" s="78"/>
      <c r="D472" s="79"/>
      <c r="E472" s="17"/>
      <c r="F472" s="17"/>
      <c r="G472" s="17"/>
      <c r="H472" s="17"/>
      <c r="I472" s="17"/>
      <c r="J472" s="78"/>
      <c r="K472" s="78"/>
      <c r="L472" s="78"/>
      <c r="M472" s="78"/>
      <c r="N472" s="17"/>
      <c r="O472" s="78"/>
      <c r="P472" s="78"/>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8"/>
      <c r="AP472" s="17"/>
      <c r="AQ472" s="17"/>
      <c r="AR472" s="17"/>
      <c r="AS472" s="17"/>
      <c r="AT472" s="18"/>
      <c r="AU472" s="17"/>
      <c r="AV472" s="17"/>
      <c r="AW472" s="17"/>
      <c r="AX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80"/>
      <c r="CC472" s="80"/>
      <c r="CD472" s="80"/>
      <c r="CE472" s="81"/>
      <c r="CF472" s="81"/>
      <c r="CG472" s="17"/>
      <c r="CH472" s="73"/>
      <c r="CI472" s="73"/>
      <c r="CJ472" s="73"/>
      <c r="CK472" s="73"/>
      <c r="CL472" s="73"/>
      <c r="CM472" s="73"/>
      <c r="CN472" s="73"/>
      <c r="CO472" s="74"/>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5"/>
      <c r="EN472" s="75"/>
      <c r="EO472" s="75"/>
      <c r="EP472" s="75"/>
      <c r="EQ472" s="73"/>
      <c r="ER472" s="73"/>
      <c r="ES472" s="73"/>
      <c r="ET472" s="73"/>
      <c r="EU472" s="73"/>
    </row>
    <row r="473" spans="1:151" x14ac:dyDescent="0.25">
      <c r="A473" s="17"/>
      <c r="B473" s="17"/>
      <c r="C473" s="78"/>
      <c r="D473" s="79"/>
      <c r="E473" s="17"/>
      <c r="F473" s="17"/>
      <c r="G473" s="17"/>
      <c r="H473" s="17"/>
      <c r="I473" s="17"/>
      <c r="J473" s="78"/>
      <c r="K473" s="78"/>
      <c r="L473" s="78"/>
      <c r="M473" s="78"/>
      <c r="N473" s="17"/>
      <c r="O473" s="78"/>
      <c r="P473" s="78"/>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8"/>
      <c r="AP473" s="17"/>
      <c r="AQ473" s="17"/>
      <c r="AR473" s="17"/>
      <c r="AS473" s="17"/>
      <c r="AT473" s="18"/>
      <c r="AU473" s="17"/>
      <c r="AV473" s="17"/>
      <c r="AW473" s="17"/>
      <c r="AX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80"/>
      <c r="CC473" s="80"/>
      <c r="CD473" s="80"/>
      <c r="CE473" s="81"/>
      <c r="CF473" s="81"/>
      <c r="CG473" s="17"/>
      <c r="CH473" s="73"/>
      <c r="CI473" s="73"/>
      <c r="CJ473" s="73"/>
      <c r="CK473" s="73"/>
      <c r="CL473" s="73"/>
      <c r="CM473" s="73"/>
      <c r="CN473" s="73"/>
      <c r="CO473" s="74"/>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5"/>
      <c r="EN473" s="75"/>
      <c r="EO473" s="75"/>
      <c r="EP473" s="75"/>
      <c r="EQ473" s="73"/>
      <c r="ER473" s="73"/>
      <c r="ES473" s="73"/>
      <c r="ET473" s="73"/>
      <c r="EU473" s="73"/>
    </row>
    <row r="474" spans="1:151" x14ac:dyDescent="0.25">
      <c r="A474" s="17"/>
      <c r="B474" s="17"/>
      <c r="C474" s="78"/>
      <c r="D474" s="79"/>
      <c r="E474" s="17"/>
      <c r="F474" s="17"/>
      <c r="G474" s="17"/>
      <c r="H474" s="17"/>
      <c r="I474" s="17"/>
      <c r="J474" s="78"/>
      <c r="K474" s="78"/>
      <c r="L474" s="78"/>
      <c r="M474" s="78"/>
      <c r="N474" s="17"/>
      <c r="O474" s="78"/>
      <c r="P474" s="78"/>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8"/>
      <c r="AP474" s="17"/>
      <c r="AQ474" s="17"/>
      <c r="AR474" s="17"/>
      <c r="AS474" s="17"/>
      <c r="AT474" s="18"/>
      <c r="AU474" s="17"/>
      <c r="AV474" s="17"/>
      <c r="AW474" s="17"/>
      <c r="AX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80"/>
      <c r="CC474" s="80"/>
      <c r="CD474" s="80"/>
      <c r="CE474" s="81"/>
      <c r="CF474" s="81"/>
      <c r="CG474" s="17"/>
      <c r="CH474" s="73"/>
      <c r="CI474" s="73"/>
      <c r="CJ474" s="73"/>
      <c r="CK474" s="73"/>
      <c r="CL474" s="73"/>
      <c r="CM474" s="73"/>
      <c r="CN474" s="73"/>
      <c r="CO474" s="74"/>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5"/>
      <c r="EN474" s="75"/>
      <c r="EO474" s="75"/>
      <c r="EP474" s="75"/>
      <c r="EQ474" s="73"/>
      <c r="ER474" s="73"/>
      <c r="ES474" s="73"/>
      <c r="ET474" s="73"/>
      <c r="EU474" s="73"/>
    </row>
    <row r="475" spans="1:151" x14ac:dyDescent="0.25">
      <c r="A475" s="17"/>
      <c r="B475" s="17"/>
      <c r="C475" s="78"/>
      <c r="D475" s="79"/>
      <c r="E475" s="17"/>
      <c r="F475" s="17"/>
      <c r="G475" s="17"/>
      <c r="H475" s="17"/>
      <c r="I475" s="17"/>
      <c r="J475" s="78"/>
      <c r="K475" s="78"/>
      <c r="L475" s="78"/>
      <c r="M475" s="78"/>
      <c r="N475" s="17"/>
      <c r="O475" s="78"/>
      <c r="P475" s="78"/>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8"/>
      <c r="AP475" s="17"/>
      <c r="AQ475" s="17"/>
      <c r="AR475" s="17"/>
      <c r="AS475" s="17"/>
      <c r="AT475" s="18"/>
      <c r="AU475" s="17"/>
      <c r="AV475" s="17"/>
      <c r="AW475" s="17"/>
      <c r="AX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80"/>
      <c r="CC475" s="80"/>
      <c r="CD475" s="80"/>
      <c r="CE475" s="81"/>
      <c r="CF475" s="81"/>
      <c r="CG475" s="17"/>
      <c r="CH475" s="73"/>
      <c r="CI475" s="73"/>
      <c r="CJ475" s="73"/>
      <c r="CK475" s="73"/>
      <c r="CL475" s="73"/>
      <c r="CM475" s="73"/>
      <c r="CN475" s="73"/>
      <c r="CO475" s="74"/>
      <c r="CP475" s="73"/>
      <c r="CQ475" s="73"/>
      <c r="CR475" s="73"/>
      <c r="CS475" s="73"/>
      <c r="CT475" s="73"/>
      <c r="CU475" s="73"/>
      <c r="CV475" s="73"/>
      <c r="CW475" s="73"/>
      <c r="CX475" s="73"/>
      <c r="CY475" s="73"/>
      <c r="CZ475" s="73"/>
      <c r="DA475" s="73"/>
      <c r="DB475" s="73"/>
      <c r="DC475" s="73"/>
      <c r="DD475" s="73"/>
      <c r="EI475" s="73"/>
      <c r="EJ475" s="73"/>
      <c r="EK475" s="73"/>
      <c r="EL475" s="73"/>
      <c r="EM475" s="75"/>
      <c r="EN475" s="75"/>
      <c r="EO475" s="75"/>
      <c r="EP475" s="75"/>
      <c r="EQ475" s="73"/>
      <c r="ER475" s="73"/>
      <c r="ES475" s="73"/>
      <c r="ET475" s="73"/>
      <c r="EU475" s="73"/>
    </row>
    <row r="476" spans="1:151" x14ac:dyDescent="0.25">
      <c r="A476" s="17"/>
      <c r="B476" s="17"/>
      <c r="C476" s="78"/>
      <c r="D476" s="79"/>
      <c r="E476" s="17"/>
      <c r="F476" s="17"/>
      <c r="G476" s="17"/>
      <c r="H476" s="17"/>
      <c r="I476" s="17"/>
      <c r="J476" s="78"/>
      <c r="K476" s="78"/>
      <c r="L476" s="78"/>
      <c r="M476" s="78"/>
      <c r="N476" s="17"/>
      <c r="O476" s="78"/>
      <c r="P476" s="78"/>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8"/>
      <c r="AP476" s="17"/>
      <c r="AQ476" s="17"/>
      <c r="AR476" s="17"/>
      <c r="AS476" s="17"/>
      <c r="AT476" s="18"/>
      <c r="AU476" s="17"/>
      <c r="AV476" s="17"/>
      <c r="AW476" s="17"/>
      <c r="AX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80"/>
      <c r="CC476" s="80"/>
      <c r="CD476" s="80"/>
      <c r="CE476" s="81"/>
      <c r="CF476" s="81"/>
      <c r="CG476" s="17"/>
      <c r="CH476" s="73"/>
      <c r="CI476" s="73"/>
      <c r="CJ476" s="73"/>
      <c r="CK476" s="73"/>
      <c r="CL476" s="73"/>
      <c r="CM476" s="73"/>
      <c r="CN476" s="73"/>
      <c r="CO476" s="74"/>
      <c r="CP476" s="73"/>
      <c r="CQ476" s="73"/>
      <c r="CR476" s="73"/>
      <c r="CS476" s="73"/>
      <c r="CT476" s="73"/>
      <c r="CU476" s="73"/>
      <c r="CV476" s="73"/>
      <c r="CW476" s="73"/>
      <c r="CX476" s="73"/>
      <c r="CY476" s="73"/>
      <c r="CZ476" s="73"/>
      <c r="DA476" s="73"/>
      <c r="DB476" s="73"/>
      <c r="DC476" s="73"/>
      <c r="DD476" s="73"/>
      <c r="EI476" s="73"/>
      <c r="EJ476" s="73"/>
      <c r="EK476" s="73"/>
      <c r="EL476" s="73"/>
      <c r="EM476" s="75"/>
      <c r="EN476" s="75"/>
      <c r="EO476" s="75"/>
      <c r="EP476" s="75"/>
      <c r="EQ476" s="73"/>
      <c r="ER476" s="73"/>
      <c r="ES476" s="73"/>
      <c r="ET476" s="73"/>
      <c r="EU476" s="73"/>
    </row>
    <row r="477" spans="1:151" x14ac:dyDescent="0.25">
      <c r="A477" s="17"/>
      <c r="B477" s="17"/>
      <c r="C477" s="78"/>
      <c r="D477" s="79"/>
      <c r="E477" s="17"/>
      <c r="F477" s="17"/>
      <c r="G477" s="17"/>
      <c r="H477" s="17"/>
      <c r="I477" s="17"/>
      <c r="J477" s="78"/>
      <c r="K477" s="78"/>
      <c r="L477" s="78"/>
      <c r="M477" s="78"/>
      <c r="N477" s="17"/>
      <c r="O477" s="78"/>
      <c r="P477" s="78"/>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8"/>
      <c r="AP477" s="17"/>
      <c r="AQ477" s="17"/>
      <c r="AR477" s="17"/>
      <c r="AS477" s="17"/>
      <c r="AT477" s="18"/>
      <c r="AU477" s="17"/>
      <c r="AV477" s="17"/>
      <c r="AW477" s="17"/>
      <c r="AX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80"/>
      <c r="CC477" s="80"/>
      <c r="CD477" s="80"/>
      <c r="CE477" s="81"/>
      <c r="CF477" s="81"/>
      <c r="CG477" s="17"/>
      <c r="CH477" s="73"/>
      <c r="CI477" s="73"/>
      <c r="CJ477" s="73"/>
      <c r="CK477" s="73"/>
      <c r="CL477" s="73"/>
      <c r="CM477" s="73"/>
      <c r="CN477" s="73"/>
      <c r="CO477" s="74"/>
      <c r="CP477" s="73"/>
      <c r="CQ477" s="73"/>
      <c r="CR477" s="73"/>
      <c r="CS477" s="73"/>
      <c r="CT477" s="73"/>
      <c r="CU477" s="73"/>
      <c r="CV477" s="73"/>
      <c r="CW477" s="73"/>
      <c r="CX477" s="73"/>
      <c r="CY477" s="73"/>
      <c r="CZ477" s="73"/>
      <c r="DA477" s="73"/>
      <c r="DB477" s="73"/>
      <c r="DC477" s="73"/>
      <c r="DD477" s="73"/>
      <c r="EI477" s="73"/>
      <c r="EJ477" s="73"/>
      <c r="EK477" s="73"/>
      <c r="EL477" s="73"/>
      <c r="EM477" s="75"/>
      <c r="EN477" s="75"/>
      <c r="EO477" s="75"/>
      <c r="EP477" s="75"/>
      <c r="EQ477" s="73"/>
      <c r="ER477" s="73"/>
      <c r="ES477" s="73"/>
      <c r="ET477" s="73"/>
      <c r="EU477" s="73"/>
    </row>
    <row r="478" spans="1:151" x14ac:dyDescent="0.25">
      <c r="A478" s="17"/>
      <c r="B478" s="17"/>
      <c r="C478" s="78"/>
      <c r="D478" s="79"/>
      <c r="E478" s="17"/>
      <c r="F478" s="17"/>
      <c r="G478" s="17"/>
      <c r="H478" s="17"/>
      <c r="I478" s="17"/>
      <c r="J478" s="78"/>
      <c r="K478" s="78"/>
      <c r="L478" s="78"/>
      <c r="M478" s="78"/>
      <c r="N478" s="17"/>
      <c r="O478" s="78"/>
      <c r="P478" s="78"/>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8"/>
      <c r="AP478" s="17"/>
      <c r="AQ478" s="17"/>
      <c r="AR478" s="17"/>
      <c r="AS478" s="17"/>
      <c r="AT478" s="18"/>
      <c r="AU478" s="17"/>
      <c r="AV478" s="17"/>
      <c r="AW478" s="17"/>
      <c r="AX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80"/>
      <c r="CC478" s="80"/>
      <c r="CD478" s="80"/>
      <c r="CE478" s="81"/>
      <c r="CF478" s="81"/>
      <c r="CG478" s="17"/>
      <c r="CH478" s="73"/>
      <c r="CI478" s="73"/>
      <c r="CJ478" s="73"/>
      <c r="CK478" s="73"/>
      <c r="CL478" s="73"/>
      <c r="CM478" s="73"/>
      <c r="CN478" s="73"/>
      <c r="CO478" s="74"/>
      <c r="CP478" s="73"/>
      <c r="CQ478" s="73"/>
      <c r="CR478" s="73"/>
      <c r="CS478" s="73"/>
      <c r="CT478" s="73"/>
      <c r="CU478" s="73"/>
      <c r="CV478" s="73"/>
      <c r="CW478" s="73"/>
      <c r="CX478" s="73"/>
      <c r="CY478" s="73"/>
      <c r="CZ478" s="73"/>
      <c r="DA478" s="73"/>
      <c r="DB478" s="73"/>
      <c r="DC478" s="73"/>
      <c r="DD478" s="73"/>
      <c r="EI478" s="73"/>
      <c r="EJ478" s="73"/>
      <c r="EK478" s="73"/>
      <c r="EL478" s="73"/>
      <c r="EM478" s="75"/>
      <c r="EN478" s="75"/>
      <c r="EO478" s="75"/>
      <c r="EP478" s="75"/>
      <c r="EQ478" s="73"/>
      <c r="ER478" s="73"/>
      <c r="ES478" s="73"/>
      <c r="ET478" s="73"/>
      <c r="EU478" s="73"/>
    </row>
    <row r="479" spans="1:151" x14ac:dyDescent="0.25">
      <c r="A479" s="17"/>
      <c r="B479" s="17"/>
      <c r="C479" s="78"/>
      <c r="D479" s="79"/>
      <c r="E479" s="17"/>
      <c r="F479" s="17"/>
      <c r="G479" s="17"/>
      <c r="H479" s="17"/>
      <c r="I479" s="17"/>
      <c r="J479" s="78"/>
      <c r="K479" s="78"/>
      <c r="L479" s="78"/>
      <c r="M479" s="78"/>
      <c r="N479" s="17"/>
      <c r="O479" s="78"/>
      <c r="P479" s="78"/>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8"/>
      <c r="AP479" s="17"/>
      <c r="AQ479" s="17"/>
      <c r="AR479" s="17"/>
      <c r="AS479" s="17"/>
      <c r="AT479" s="18"/>
      <c r="AU479" s="17"/>
      <c r="AV479" s="17"/>
      <c r="AW479" s="17"/>
      <c r="AX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80"/>
      <c r="CC479" s="80"/>
      <c r="CD479" s="80"/>
      <c r="CE479" s="81"/>
      <c r="CF479" s="81"/>
      <c r="CG479" s="17"/>
      <c r="CH479" s="73"/>
      <c r="CI479" s="73"/>
      <c r="CJ479" s="73"/>
      <c r="CK479" s="73"/>
      <c r="CL479" s="73"/>
      <c r="CM479" s="73"/>
      <c r="CN479" s="73"/>
      <c r="CO479" s="74"/>
      <c r="CP479" s="73"/>
      <c r="CQ479" s="73"/>
      <c r="CR479" s="73"/>
      <c r="CS479" s="73"/>
      <c r="CT479" s="73"/>
      <c r="CU479" s="73"/>
      <c r="CV479" s="73"/>
      <c r="CW479" s="73"/>
      <c r="CX479" s="73"/>
      <c r="CY479" s="73"/>
      <c r="CZ479" s="73"/>
      <c r="DA479" s="73"/>
      <c r="DB479" s="73"/>
      <c r="DC479" s="73"/>
      <c r="DD479" s="73"/>
      <c r="EI479" s="73"/>
      <c r="EJ479" s="73"/>
      <c r="EK479" s="73"/>
      <c r="EL479" s="73"/>
      <c r="EM479" s="75"/>
      <c r="EN479" s="75"/>
      <c r="EO479" s="75"/>
      <c r="EP479" s="75"/>
      <c r="EQ479" s="73"/>
      <c r="ER479" s="73"/>
      <c r="ES479" s="73"/>
      <c r="ET479" s="73"/>
      <c r="EU479" s="73"/>
    </row>
    <row r="480" spans="1:151" x14ac:dyDescent="0.25">
      <c r="A480" s="17"/>
      <c r="B480" s="17"/>
      <c r="C480" s="78"/>
      <c r="D480" s="79"/>
      <c r="E480" s="17"/>
      <c r="F480" s="17"/>
      <c r="G480" s="17"/>
      <c r="H480" s="17"/>
      <c r="I480" s="17"/>
      <c r="J480" s="78"/>
      <c r="K480" s="78"/>
      <c r="L480" s="78"/>
      <c r="M480" s="78"/>
      <c r="N480" s="17"/>
      <c r="O480" s="78"/>
      <c r="P480" s="78"/>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8"/>
      <c r="AP480" s="17"/>
      <c r="AQ480" s="17"/>
      <c r="AR480" s="17"/>
      <c r="AS480" s="17"/>
      <c r="AT480" s="18"/>
      <c r="AU480" s="17"/>
      <c r="AV480" s="17"/>
      <c r="AW480" s="17"/>
      <c r="AX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80"/>
      <c r="CC480" s="80"/>
      <c r="CD480" s="80"/>
      <c r="CE480" s="81"/>
      <c r="CF480" s="81"/>
      <c r="CG480" s="17"/>
      <c r="CH480" s="73"/>
      <c r="CI480" s="73"/>
      <c r="CJ480" s="73"/>
      <c r="CK480" s="73"/>
      <c r="CL480" s="73"/>
      <c r="CM480" s="73"/>
      <c r="CN480" s="73"/>
      <c r="CO480" s="74"/>
      <c r="CP480" s="73"/>
      <c r="CQ480" s="73"/>
      <c r="CR480" s="73"/>
      <c r="CS480" s="73"/>
      <c r="CT480" s="73"/>
      <c r="CU480" s="73"/>
      <c r="CV480" s="73"/>
      <c r="CW480" s="73"/>
      <c r="CX480" s="73"/>
      <c r="CY480" s="73"/>
      <c r="CZ480" s="73"/>
      <c r="DA480" s="73"/>
      <c r="DB480" s="73"/>
      <c r="DC480" s="73"/>
      <c r="DD480" s="73"/>
      <c r="EI480" s="73"/>
      <c r="EJ480" s="73"/>
      <c r="EK480" s="73"/>
      <c r="EL480" s="73"/>
      <c r="EM480" s="75"/>
      <c r="EN480" s="75"/>
      <c r="EO480" s="75"/>
      <c r="EP480" s="75"/>
      <c r="EQ480" s="73"/>
      <c r="ER480" s="73"/>
      <c r="ES480" s="73"/>
      <c r="ET480" s="73"/>
      <c r="EU480" s="73"/>
    </row>
    <row r="481" spans="1:151" x14ac:dyDescent="0.25">
      <c r="A481" s="17"/>
      <c r="B481" s="17"/>
      <c r="C481" s="78"/>
      <c r="D481" s="79"/>
      <c r="E481" s="17"/>
      <c r="F481" s="17"/>
      <c r="G481" s="17"/>
      <c r="H481" s="17"/>
      <c r="I481" s="17"/>
      <c r="J481" s="78"/>
      <c r="K481" s="78"/>
      <c r="L481" s="78"/>
      <c r="M481" s="78"/>
      <c r="N481" s="17"/>
      <c r="O481" s="78"/>
      <c r="P481" s="78"/>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8"/>
      <c r="AP481" s="17"/>
      <c r="AQ481" s="17"/>
      <c r="AR481" s="17"/>
      <c r="AS481" s="17"/>
      <c r="AT481" s="18"/>
      <c r="AU481" s="17"/>
      <c r="AV481" s="17"/>
      <c r="AW481" s="17"/>
      <c r="AX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80"/>
      <c r="CC481" s="80"/>
      <c r="CD481" s="80"/>
      <c r="CE481" s="81"/>
      <c r="CF481" s="81"/>
      <c r="CG481" s="17"/>
      <c r="CH481" s="73"/>
      <c r="CI481" s="73"/>
      <c r="CJ481" s="73"/>
      <c r="CK481" s="73"/>
      <c r="CL481" s="73"/>
      <c r="CM481" s="73"/>
      <c r="CN481" s="73"/>
      <c r="CO481" s="74"/>
      <c r="CP481" s="73"/>
      <c r="CQ481" s="73"/>
      <c r="CR481" s="73"/>
      <c r="CS481" s="73"/>
      <c r="CT481" s="73"/>
      <c r="CU481" s="73"/>
      <c r="CV481" s="73"/>
      <c r="CW481" s="73"/>
      <c r="CX481" s="73"/>
      <c r="CY481" s="73"/>
      <c r="CZ481" s="73"/>
      <c r="DA481" s="73"/>
      <c r="DB481" s="73"/>
      <c r="DC481" s="73"/>
      <c r="DD481" s="73"/>
      <c r="EI481" s="73"/>
      <c r="EJ481" s="73"/>
      <c r="EK481" s="73"/>
      <c r="EL481" s="73"/>
      <c r="EM481" s="75"/>
      <c r="EN481" s="75"/>
      <c r="EO481" s="75"/>
      <c r="EP481" s="75"/>
      <c r="EQ481" s="73"/>
      <c r="ER481" s="73"/>
      <c r="ES481" s="73"/>
      <c r="ET481" s="73"/>
      <c r="EU481" s="73"/>
    </row>
    <row r="482" spans="1:151" x14ac:dyDescent="0.25">
      <c r="A482" s="17"/>
      <c r="B482" s="17"/>
      <c r="C482" s="78"/>
      <c r="D482" s="79"/>
      <c r="E482" s="17"/>
      <c r="F482" s="17"/>
      <c r="G482" s="17"/>
      <c r="H482" s="17"/>
      <c r="I482" s="17"/>
      <c r="J482" s="78"/>
      <c r="K482" s="78"/>
      <c r="L482" s="78"/>
      <c r="M482" s="78"/>
      <c r="N482" s="17"/>
      <c r="O482" s="78"/>
      <c r="P482" s="78"/>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8"/>
      <c r="AP482" s="17"/>
      <c r="AQ482" s="17"/>
      <c r="AR482" s="17"/>
      <c r="AS482" s="17"/>
      <c r="AT482" s="18"/>
      <c r="AU482" s="17"/>
      <c r="AV482" s="17"/>
      <c r="AW482" s="17"/>
      <c r="AX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80"/>
      <c r="CC482" s="80"/>
      <c r="CD482" s="80"/>
      <c r="CE482" s="81"/>
      <c r="CF482" s="81"/>
      <c r="CG482" s="17"/>
      <c r="CH482" s="73"/>
      <c r="CI482" s="73"/>
      <c r="CJ482" s="73"/>
      <c r="CK482" s="73"/>
      <c r="CL482" s="73"/>
      <c r="CM482" s="73"/>
      <c r="CN482" s="73"/>
      <c r="CO482" s="74"/>
      <c r="CP482" s="73"/>
      <c r="CQ482" s="73"/>
      <c r="CR482" s="73"/>
      <c r="CS482" s="73"/>
      <c r="CT482" s="73"/>
      <c r="CU482" s="73"/>
      <c r="CV482" s="73"/>
      <c r="CW482" s="73"/>
      <c r="CX482" s="73"/>
      <c r="CY482" s="73"/>
      <c r="CZ482" s="73"/>
      <c r="DA482" s="73"/>
      <c r="DB482" s="73"/>
      <c r="DC482" s="73"/>
      <c r="DD482" s="73"/>
      <c r="EI482" s="73"/>
      <c r="EJ482" s="73"/>
      <c r="EK482" s="73"/>
      <c r="EL482" s="73"/>
      <c r="EM482" s="75"/>
      <c r="EN482" s="75"/>
      <c r="EO482" s="75"/>
      <c r="EP482" s="75"/>
      <c r="EQ482" s="73"/>
      <c r="ER482" s="73"/>
      <c r="ES482" s="73"/>
      <c r="ET482" s="73"/>
      <c r="EU482" s="73"/>
    </row>
    <row r="483" spans="1:151" x14ac:dyDescent="0.25">
      <c r="A483" s="17"/>
      <c r="B483" s="17"/>
      <c r="C483" s="78"/>
      <c r="D483" s="79"/>
      <c r="E483" s="17"/>
      <c r="F483" s="17"/>
      <c r="G483" s="17"/>
      <c r="H483" s="17"/>
      <c r="I483" s="17"/>
      <c r="J483" s="78"/>
      <c r="K483" s="78"/>
      <c r="L483" s="78"/>
      <c r="M483" s="78"/>
      <c r="N483" s="17"/>
      <c r="O483" s="78"/>
      <c r="P483" s="78"/>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8"/>
      <c r="AP483" s="17"/>
      <c r="AQ483" s="17"/>
      <c r="AR483" s="17"/>
      <c r="AS483" s="17"/>
      <c r="AT483" s="18"/>
      <c r="AU483" s="17"/>
      <c r="AV483" s="17"/>
      <c r="AW483" s="17"/>
      <c r="AX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80"/>
      <c r="CC483" s="80"/>
      <c r="CD483" s="80"/>
      <c r="CE483" s="81"/>
      <c r="CF483" s="81"/>
      <c r="CG483" s="17"/>
      <c r="CH483" s="73"/>
      <c r="CI483" s="73"/>
      <c r="CJ483" s="73"/>
      <c r="CK483" s="73"/>
      <c r="CL483" s="73"/>
      <c r="CM483" s="73"/>
      <c r="CN483" s="73"/>
      <c r="CO483" s="74"/>
      <c r="CP483" s="73"/>
      <c r="CQ483" s="73"/>
      <c r="CR483" s="73"/>
      <c r="CS483" s="73"/>
      <c r="CT483" s="73"/>
      <c r="CU483" s="73"/>
      <c r="CV483" s="73"/>
      <c r="CW483" s="73"/>
      <c r="CX483" s="73"/>
      <c r="CY483" s="73"/>
      <c r="CZ483" s="73"/>
      <c r="DA483" s="73"/>
      <c r="DB483" s="73"/>
      <c r="DC483" s="73"/>
      <c r="DD483" s="73"/>
      <c r="EI483" s="73"/>
      <c r="EJ483" s="73"/>
      <c r="EK483" s="73"/>
      <c r="EL483" s="73"/>
      <c r="EM483" s="75"/>
      <c r="EN483" s="75"/>
      <c r="EO483" s="75"/>
      <c r="EP483" s="75"/>
      <c r="EQ483" s="73"/>
      <c r="ER483" s="73"/>
      <c r="ES483" s="73"/>
      <c r="ET483" s="73"/>
      <c r="EU483" s="73"/>
    </row>
    <row r="484" spans="1:151" x14ac:dyDescent="0.25">
      <c r="A484" s="17"/>
      <c r="B484" s="17"/>
      <c r="C484" s="78"/>
      <c r="D484" s="22"/>
      <c r="E484" s="12"/>
      <c r="F484" s="12"/>
      <c r="G484" s="17"/>
      <c r="H484" s="17"/>
      <c r="I484" s="17"/>
      <c r="J484" s="78"/>
      <c r="K484" s="78"/>
      <c r="L484" s="78"/>
      <c r="M484" s="78"/>
      <c r="N484" s="17"/>
      <c r="O484" s="78"/>
      <c r="P484" s="78"/>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8"/>
      <c r="AP484" s="17"/>
      <c r="AQ484" s="17"/>
      <c r="AR484" s="17"/>
      <c r="AS484" s="17"/>
      <c r="AT484" s="18"/>
      <c r="AU484" s="17"/>
      <c r="AV484" s="17"/>
      <c r="AW484" s="17"/>
      <c r="AX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80"/>
      <c r="CC484" s="80"/>
      <c r="CD484" s="80"/>
      <c r="CE484" s="81"/>
      <c r="CF484" s="81"/>
      <c r="CG484" s="17"/>
      <c r="CH484" s="73"/>
      <c r="CI484" s="73"/>
      <c r="CJ484" s="73"/>
      <c r="CK484" s="73"/>
      <c r="CL484" s="73"/>
      <c r="CM484" s="73"/>
      <c r="CN484" s="73"/>
      <c r="CO484" s="74"/>
      <c r="CP484" s="73"/>
      <c r="CQ484" s="73"/>
      <c r="CR484" s="73"/>
      <c r="CS484" s="73"/>
      <c r="CT484" s="73"/>
      <c r="CU484" s="73"/>
      <c r="CV484" s="73"/>
      <c r="CW484" s="73"/>
      <c r="CX484" s="73"/>
      <c r="CY484" s="73"/>
      <c r="CZ484" s="73"/>
      <c r="DA484" s="73"/>
      <c r="DB484" s="73"/>
      <c r="DC484" s="73"/>
      <c r="DD484" s="73"/>
      <c r="EI484" s="73"/>
      <c r="EJ484" s="73"/>
      <c r="EK484" s="73"/>
      <c r="EL484" s="73"/>
      <c r="EM484" s="75"/>
      <c r="EN484" s="75"/>
      <c r="EO484" s="75"/>
      <c r="EP484" s="75"/>
      <c r="EQ484" s="73"/>
      <c r="ER484" s="73"/>
      <c r="ES484" s="73"/>
      <c r="ET484" s="73"/>
      <c r="EU484" s="73"/>
    </row>
    <row r="485" spans="1:151" x14ac:dyDescent="0.25">
      <c r="A485" s="12"/>
      <c r="B485" s="12"/>
      <c r="C485" s="11"/>
      <c r="D485" s="22"/>
      <c r="E485" s="12"/>
      <c r="F485" s="12"/>
      <c r="G485" s="12"/>
      <c r="H485" s="12"/>
      <c r="I485" s="12"/>
      <c r="J485" s="11"/>
      <c r="K485" s="11"/>
      <c r="L485" s="11"/>
      <c r="M485" s="11"/>
      <c r="N485" s="12"/>
      <c r="O485" s="11"/>
      <c r="P485" s="11"/>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9"/>
      <c r="AP485" s="12"/>
      <c r="AQ485" s="12"/>
      <c r="AR485" s="12"/>
      <c r="AS485" s="12"/>
      <c r="AT485" s="19"/>
      <c r="AU485" s="12"/>
      <c r="AV485" s="12"/>
      <c r="AW485" s="12"/>
      <c r="AX485" s="12"/>
      <c r="BC485" s="12"/>
      <c r="BD485" s="12"/>
      <c r="BE485" s="12"/>
      <c r="BF485" s="12"/>
      <c r="BG485" s="12"/>
      <c r="BH485" s="12"/>
      <c r="BI485" s="12"/>
      <c r="BJ485" s="12"/>
      <c r="BK485" s="12"/>
      <c r="BL485" s="12"/>
      <c r="BM485" s="12"/>
      <c r="BN485" s="12"/>
      <c r="BO485" s="12"/>
      <c r="BP485" s="12"/>
      <c r="BQ485" s="12"/>
      <c r="BR485" s="12"/>
      <c r="BS485" s="12"/>
      <c r="BT485" s="12"/>
      <c r="BU485" s="12"/>
      <c r="BV485" s="12"/>
      <c r="BW485" s="54"/>
      <c r="BX485" s="12"/>
      <c r="BY485" s="12"/>
      <c r="BZ485" s="12"/>
      <c r="CA485" s="12"/>
      <c r="CB485" s="21"/>
      <c r="CC485" s="21"/>
      <c r="CD485" s="21"/>
      <c r="CE485" s="63"/>
      <c r="CF485" s="63"/>
      <c r="CG485" s="12"/>
    </row>
    <row r="486" spans="1:151" x14ac:dyDescent="0.25">
      <c r="A486" s="12"/>
      <c r="B486" s="12"/>
      <c r="C486" s="11"/>
      <c r="D486" s="22"/>
      <c r="E486" s="12"/>
      <c r="F486" s="12"/>
      <c r="G486" s="12"/>
      <c r="H486" s="12"/>
      <c r="I486" s="12"/>
      <c r="J486" s="11"/>
      <c r="K486" s="11"/>
      <c r="L486" s="11"/>
      <c r="M486" s="11"/>
      <c r="N486" s="12"/>
      <c r="O486" s="11"/>
      <c r="P486" s="11"/>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9"/>
      <c r="AP486" s="12"/>
      <c r="AQ486" s="12"/>
      <c r="AR486" s="12"/>
      <c r="AS486" s="12"/>
      <c r="AT486" s="19"/>
      <c r="AU486" s="12"/>
      <c r="AV486" s="12"/>
      <c r="AW486" s="12"/>
      <c r="AX486" s="12"/>
      <c r="BC486" s="12"/>
      <c r="BD486" s="12"/>
      <c r="BE486" s="12"/>
      <c r="BF486" s="12"/>
      <c r="BG486" s="12"/>
      <c r="BH486" s="12"/>
      <c r="BI486" s="12"/>
      <c r="BJ486" s="12"/>
      <c r="BK486" s="12"/>
      <c r="BL486" s="12"/>
      <c r="BM486" s="12"/>
      <c r="BN486" s="12"/>
      <c r="BO486" s="12"/>
      <c r="BP486" s="12"/>
      <c r="BQ486" s="12"/>
      <c r="BR486" s="12"/>
      <c r="BS486" s="12"/>
      <c r="BT486" s="12"/>
      <c r="BU486" s="12"/>
      <c r="BV486" s="12"/>
      <c r="BW486" s="54"/>
      <c r="BX486" s="12"/>
      <c r="BY486" s="12"/>
      <c r="BZ486" s="12"/>
      <c r="CA486" s="12"/>
      <c r="CB486" s="21"/>
      <c r="CC486" s="21"/>
      <c r="CD486" s="21"/>
      <c r="CE486" s="63"/>
      <c r="CF486" s="63"/>
      <c r="CG486" s="12"/>
    </row>
    <row r="487" spans="1:151" x14ac:dyDescent="0.25">
      <c r="A487" s="12"/>
      <c r="B487" s="12"/>
      <c r="C487" s="11"/>
      <c r="D487" s="22"/>
      <c r="E487" s="12"/>
      <c r="F487" s="12"/>
      <c r="G487" s="12"/>
      <c r="H487" s="12"/>
      <c r="I487" s="12"/>
      <c r="J487" s="11"/>
      <c r="K487" s="11"/>
      <c r="L487" s="11"/>
      <c r="M487" s="11"/>
      <c r="N487" s="12"/>
      <c r="O487" s="11"/>
      <c r="P487" s="11"/>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9"/>
      <c r="AP487" s="12"/>
      <c r="AQ487" s="12"/>
      <c r="AR487" s="12"/>
      <c r="AS487" s="12"/>
      <c r="AT487" s="19"/>
      <c r="AU487" s="12"/>
      <c r="AV487" s="12"/>
      <c r="AW487" s="12"/>
      <c r="AX487" s="12"/>
      <c r="BC487" s="12"/>
      <c r="BD487" s="12"/>
      <c r="BE487" s="12"/>
      <c r="BF487" s="12"/>
      <c r="BG487" s="12"/>
      <c r="BH487" s="12"/>
      <c r="BI487" s="12"/>
      <c r="BJ487" s="12"/>
      <c r="BK487" s="12"/>
      <c r="BL487" s="12"/>
      <c r="BM487" s="12"/>
      <c r="BN487" s="12"/>
      <c r="BO487" s="12"/>
      <c r="BP487" s="12"/>
      <c r="BQ487" s="12"/>
      <c r="BR487" s="12"/>
      <c r="BS487" s="12"/>
      <c r="BT487" s="12"/>
      <c r="BU487" s="12"/>
      <c r="BV487" s="12"/>
      <c r="BW487" s="54"/>
      <c r="BX487" s="12"/>
      <c r="BY487" s="12"/>
      <c r="BZ487" s="12"/>
      <c r="CA487" s="12"/>
      <c r="CB487" s="21"/>
      <c r="CC487" s="21"/>
      <c r="CD487" s="21"/>
      <c r="CE487" s="63"/>
      <c r="CF487" s="63"/>
      <c r="CG487" s="12"/>
    </row>
    <row r="488" spans="1:151" x14ac:dyDescent="0.25">
      <c r="A488" s="12"/>
      <c r="B488" s="12"/>
      <c r="C488" s="11"/>
      <c r="D488" s="22"/>
      <c r="E488" s="12"/>
      <c r="F488" s="12"/>
      <c r="G488" s="12"/>
      <c r="H488" s="12"/>
      <c r="I488" s="12"/>
      <c r="J488" s="11"/>
      <c r="K488" s="11"/>
      <c r="L488" s="11"/>
      <c r="M488" s="11"/>
      <c r="N488" s="12"/>
      <c r="O488" s="11"/>
      <c r="P488" s="11"/>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9"/>
      <c r="AP488" s="12"/>
      <c r="AQ488" s="12"/>
      <c r="AR488" s="12"/>
      <c r="AS488" s="12"/>
      <c r="AT488" s="19"/>
      <c r="AU488" s="12"/>
      <c r="AV488" s="12"/>
      <c r="AW488" s="12"/>
      <c r="AX488" s="12"/>
      <c r="BC488" s="12"/>
      <c r="BD488" s="12"/>
      <c r="BE488" s="12"/>
      <c r="BF488" s="12"/>
      <c r="BG488" s="12"/>
      <c r="BH488" s="12"/>
      <c r="BI488" s="12"/>
      <c r="BJ488" s="12"/>
      <c r="BK488" s="12"/>
      <c r="BL488" s="12"/>
      <c r="BM488" s="12"/>
      <c r="BN488" s="12"/>
      <c r="BO488" s="12"/>
      <c r="BP488" s="12"/>
      <c r="BQ488" s="12"/>
      <c r="BR488" s="12"/>
      <c r="BS488" s="12"/>
      <c r="BT488" s="12"/>
      <c r="BU488" s="12"/>
      <c r="BV488" s="12"/>
      <c r="BW488" s="54"/>
      <c r="BX488" s="12"/>
      <c r="BY488" s="12"/>
      <c r="BZ488" s="12"/>
      <c r="CA488" s="12"/>
      <c r="CB488" s="21"/>
      <c r="CC488" s="21"/>
      <c r="CD488" s="21"/>
      <c r="CE488" s="63"/>
      <c r="CF488" s="63"/>
      <c r="CG488" s="12"/>
    </row>
    <row r="489" spans="1:151" x14ac:dyDescent="0.25">
      <c r="A489" s="12"/>
      <c r="B489" s="12"/>
      <c r="C489" s="11"/>
      <c r="D489" s="22"/>
      <c r="E489" s="12"/>
      <c r="F489" s="12"/>
      <c r="G489" s="12"/>
      <c r="H489" s="12"/>
      <c r="I489" s="12"/>
      <c r="J489" s="11"/>
      <c r="K489" s="11"/>
      <c r="L489" s="11"/>
      <c r="M489" s="11"/>
      <c r="N489" s="12"/>
      <c r="O489" s="11"/>
      <c r="P489" s="11"/>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9"/>
      <c r="AP489" s="12"/>
      <c r="AQ489" s="12"/>
      <c r="AR489" s="12"/>
      <c r="AS489" s="12"/>
      <c r="AT489" s="19"/>
      <c r="AU489" s="12"/>
      <c r="AV489" s="12"/>
      <c r="AW489" s="12"/>
      <c r="AX489" s="12"/>
      <c r="BC489" s="12"/>
      <c r="BD489" s="12"/>
      <c r="BE489" s="12"/>
      <c r="BF489" s="12"/>
      <c r="BG489" s="12"/>
      <c r="BH489" s="12"/>
      <c r="BI489" s="12"/>
      <c r="BJ489" s="12"/>
      <c r="BK489" s="12"/>
      <c r="BL489" s="12"/>
      <c r="BM489" s="12"/>
      <c r="BN489" s="12"/>
      <c r="BO489" s="12"/>
      <c r="BP489" s="12"/>
      <c r="BQ489" s="12"/>
      <c r="BR489" s="12"/>
      <c r="BS489" s="12"/>
      <c r="BT489" s="12"/>
      <c r="BU489" s="12"/>
      <c r="BV489" s="12"/>
      <c r="BW489" s="54"/>
      <c r="BX489" s="12"/>
      <c r="BY489" s="12"/>
      <c r="BZ489" s="12"/>
      <c r="CA489" s="12"/>
      <c r="CB489" s="21"/>
      <c r="CC489" s="21"/>
      <c r="CD489" s="21"/>
      <c r="CE489" s="63"/>
      <c r="CF489" s="63"/>
      <c r="CG489" s="12"/>
    </row>
    <row r="490" spans="1:151" x14ac:dyDescent="0.25">
      <c r="A490" s="12"/>
      <c r="B490" s="12"/>
      <c r="C490" s="11"/>
      <c r="G490" s="12"/>
      <c r="H490" s="12"/>
      <c r="I490" s="12"/>
      <c r="J490" s="11"/>
      <c r="K490" s="11"/>
      <c r="L490" s="11"/>
      <c r="M490" s="11"/>
      <c r="N490" s="12"/>
      <c r="O490" s="11"/>
      <c r="P490" s="11"/>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9"/>
      <c r="AP490" s="12"/>
      <c r="AQ490" s="12"/>
      <c r="AR490" s="12"/>
      <c r="AS490" s="12"/>
      <c r="AT490" s="19"/>
      <c r="AU490" s="12"/>
      <c r="AV490" s="12"/>
      <c r="AW490" s="12"/>
      <c r="AX490" s="12"/>
      <c r="BC490" s="12"/>
      <c r="BD490" s="12"/>
      <c r="BE490" s="12"/>
      <c r="BF490" s="12"/>
      <c r="BG490" s="12"/>
      <c r="BH490" s="12"/>
      <c r="BI490" s="12"/>
      <c r="BJ490" s="12"/>
      <c r="BK490" s="12"/>
      <c r="BL490" s="12"/>
      <c r="BM490" s="12"/>
      <c r="BN490" s="12"/>
      <c r="BO490" s="12"/>
      <c r="BP490" s="12"/>
      <c r="BQ490" s="12"/>
      <c r="BR490" s="12"/>
      <c r="BS490" s="12"/>
      <c r="BT490" s="12"/>
      <c r="BU490" s="12"/>
      <c r="BV490" s="12"/>
      <c r="BW490" s="54"/>
      <c r="BX490" s="12"/>
      <c r="BY490" s="12"/>
      <c r="BZ490" s="12"/>
      <c r="CA490" s="12"/>
      <c r="CB490" s="21"/>
      <c r="CC490" s="21"/>
      <c r="CD490" s="21"/>
      <c r="CE490" s="63"/>
      <c r="CF490" s="63"/>
      <c r="CG490" s="12"/>
    </row>
  </sheetData>
  <mergeCells count="6">
    <mergeCell ref="A1:AN1"/>
    <mergeCell ref="AV42:AV43"/>
    <mergeCell ref="AW42:AW43"/>
    <mergeCell ref="AX42:AX43"/>
    <mergeCell ref="AY42:AY43"/>
    <mergeCell ref="C3:AO3"/>
  </mergeCells>
  <phoneticPr fontId="1" type="noConversion"/>
  <pageMargins left="0.75" right="0.75" top="1" bottom="1" header="0.5" footer="0.5"/>
  <pageSetup orientation="portrait" verticalDpi="1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tabSelected="1" zoomScale="85" zoomScaleNormal="85" workbookViewId="0">
      <selection activeCell="B8" sqref="B8"/>
    </sheetView>
  </sheetViews>
  <sheetFormatPr defaultRowHeight="13.2" x14ac:dyDescent="0.25"/>
  <cols>
    <col min="1" max="1" width="5.109375" bestFit="1" customWidth="1"/>
    <col min="2" max="2" width="39.33203125" customWidth="1"/>
    <col min="3" max="3" width="11" bestFit="1" customWidth="1"/>
    <col min="5" max="5" width="11.109375" customWidth="1"/>
    <col min="6" max="6" width="10.6640625" style="24" customWidth="1"/>
    <col min="7" max="7" width="12" customWidth="1"/>
    <col min="8" max="8" width="13" customWidth="1"/>
    <col min="9" max="9" width="12.88671875" customWidth="1"/>
    <col min="10" max="10" width="8.44140625" customWidth="1"/>
    <col min="11" max="11" width="14.88671875" customWidth="1"/>
    <col min="12" max="12" width="11.109375" customWidth="1"/>
    <col min="13" max="13" width="6.109375" customWidth="1"/>
  </cols>
  <sheetData>
    <row r="2" spans="1:16" ht="18.75" customHeight="1" x14ac:dyDescent="0.25">
      <c r="A2" s="334" t="s">
        <v>252</v>
      </c>
      <c r="B2" s="334"/>
      <c r="C2" s="334"/>
      <c r="D2" s="334"/>
      <c r="E2" s="334"/>
      <c r="F2" s="334"/>
      <c r="G2" s="334"/>
      <c r="H2" s="334"/>
      <c r="I2" s="334"/>
      <c r="J2" s="334"/>
      <c r="K2" s="334"/>
      <c r="L2" s="334"/>
      <c r="M2" s="12"/>
      <c r="N2" s="12"/>
      <c r="O2" s="12"/>
      <c r="P2" s="12"/>
    </row>
    <row r="3" spans="1:16" ht="18" customHeight="1" x14ac:dyDescent="0.25">
      <c r="M3" s="12"/>
      <c r="N3" s="12"/>
      <c r="O3" s="12"/>
      <c r="P3" s="12"/>
    </row>
    <row r="4" spans="1:16" ht="15.6" x14ac:dyDescent="0.3">
      <c r="A4" s="97"/>
      <c r="B4" s="25"/>
      <c r="C4" s="25"/>
      <c r="D4" s="23"/>
      <c r="E4" s="23"/>
      <c r="F4" s="29"/>
      <c r="G4" s="23"/>
      <c r="I4" s="10"/>
      <c r="J4" s="30"/>
      <c r="K4" s="10"/>
      <c r="L4" s="99"/>
      <c r="M4" s="12"/>
      <c r="N4" s="12"/>
      <c r="O4" s="12"/>
      <c r="P4" s="12"/>
    </row>
    <row r="5" spans="1:16" x14ac:dyDescent="0.25">
      <c r="I5" s="10"/>
      <c r="J5" s="30"/>
      <c r="K5" s="10"/>
      <c r="L5" s="10"/>
      <c r="M5" s="12"/>
      <c r="N5" s="12"/>
      <c r="O5" s="12"/>
      <c r="P5" s="12"/>
    </row>
    <row r="6" spans="1:16" ht="15.6" x14ac:dyDescent="0.3">
      <c r="A6" s="335" t="s">
        <v>0</v>
      </c>
      <c r="B6" s="336" t="s">
        <v>31</v>
      </c>
      <c r="C6" s="336" t="s">
        <v>1</v>
      </c>
      <c r="D6" s="338" t="s">
        <v>4</v>
      </c>
      <c r="E6" s="339"/>
      <c r="F6" s="339"/>
      <c r="G6" s="339"/>
      <c r="H6" s="339"/>
      <c r="I6" s="339"/>
      <c r="J6" s="339"/>
      <c r="K6" s="340"/>
      <c r="L6" s="333" t="s">
        <v>3</v>
      </c>
      <c r="M6" s="12"/>
      <c r="N6" s="12"/>
      <c r="O6" s="12"/>
      <c r="P6" s="12"/>
    </row>
    <row r="7" spans="1:16" ht="46.8" x14ac:dyDescent="0.25">
      <c r="A7" s="335"/>
      <c r="B7" s="337"/>
      <c r="C7" s="337"/>
      <c r="D7" s="52" t="s">
        <v>5</v>
      </c>
      <c r="E7" s="52" t="s">
        <v>6</v>
      </c>
      <c r="F7" s="28" t="s">
        <v>60</v>
      </c>
      <c r="G7" s="52" t="s">
        <v>7</v>
      </c>
      <c r="H7" s="7" t="s">
        <v>61</v>
      </c>
      <c r="I7" s="7" t="s">
        <v>62</v>
      </c>
      <c r="J7" s="28" t="s">
        <v>72</v>
      </c>
      <c r="K7" s="122" t="s">
        <v>118</v>
      </c>
      <c r="L7" s="333"/>
      <c r="M7" s="12"/>
      <c r="N7" s="12"/>
      <c r="O7" s="12"/>
      <c r="P7" s="12"/>
    </row>
    <row r="8" spans="1:16" ht="16.2" x14ac:dyDescent="0.35">
      <c r="A8" s="26">
        <v>1</v>
      </c>
      <c r="B8" s="267" t="s">
        <v>39</v>
      </c>
      <c r="C8" s="123">
        <f>'Bang diem danh gia'!FL13</f>
        <v>915.22762632934428</v>
      </c>
      <c r="D8" s="65">
        <f>'Bang diem danh gia'!CF13</f>
        <v>200</v>
      </c>
      <c r="E8" s="65">
        <f>'Bang diem danh gia'!DA13</f>
        <v>90</v>
      </c>
      <c r="F8" s="65">
        <f>'Bang diem danh gia'!DK13</f>
        <v>419.22762632934433</v>
      </c>
      <c r="G8" s="65">
        <f>'Bang diem danh gia'!EZ13</f>
        <v>70</v>
      </c>
      <c r="H8" s="270">
        <f>'Bang diem danh gia'!FI13</f>
        <v>36</v>
      </c>
      <c r="I8" s="59">
        <f>'Bang diem danh gia'!FJ13</f>
        <v>70</v>
      </c>
      <c r="J8" s="6">
        <f>'Bang diem danh gia'!FK13</f>
        <v>30</v>
      </c>
      <c r="K8" s="156">
        <f t="shared" ref="K8:K15" si="0">C8/1000</f>
        <v>0.91522762632934429</v>
      </c>
      <c r="L8" s="124" t="str">
        <f t="shared" ref="L8:L15" si="1">IF(K8&gt;=85%,"Tốt",IF(AND((K8&gt;=70%),(K8&lt;85%)),"Khá",IF(AND((K8&gt;=50%),(K8&lt;70%)),"Trung bình","Yếu")))</f>
        <v>Tốt</v>
      </c>
      <c r="M8" s="12"/>
      <c r="N8" s="274"/>
      <c r="O8" s="12"/>
      <c r="P8" s="12"/>
    </row>
    <row r="9" spans="1:16" ht="16.2" x14ac:dyDescent="0.35">
      <c r="A9" s="26">
        <v>2</v>
      </c>
      <c r="B9" s="131" t="s">
        <v>41</v>
      </c>
      <c r="C9" s="123">
        <f>'Bang diem danh gia'!FL15</f>
        <v>913.909513397811</v>
      </c>
      <c r="D9" s="65">
        <f>'Bang diem danh gia'!CF15</f>
        <v>200</v>
      </c>
      <c r="E9" s="65">
        <f>'Bang diem danh gia'!DA15</f>
        <v>77.5</v>
      </c>
      <c r="F9" s="65">
        <f>'Bang diem danh gia'!DK15</f>
        <v>416.909513397811</v>
      </c>
      <c r="G9" s="65">
        <f>'Bang diem danh gia'!EZ15</f>
        <v>80</v>
      </c>
      <c r="H9" s="270">
        <f>'Bang diem danh gia'!FI15</f>
        <v>36.5</v>
      </c>
      <c r="I9" s="59">
        <f>'Bang diem danh gia'!FJ15</f>
        <v>70</v>
      </c>
      <c r="J9" s="6">
        <f>'Bang diem danh gia'!FK15</f>
        <v>33</v>
      </c>
      <c r="K9" s="156">
        <f t="shared" si="0"/>
        <v>0.91390951339781101</v>
      </c>
      <c r="L9" s="124" t="str">
        <f t="shared" si="1"/>
        <v>Tốt</v>
      </c>
      <c r="M9" s="12"/>
      <c r="N9" s="12"/>
      <c r="O9" s="12"/>
      <c r="P9" s="12"/>
    </row>
    <row r="10" spans="1:16" ht="16.2" x14ac:dyDescent="0.35">
      <c r="A10" s="26">
        <v>3</v>
      </c>
      <c r="B10" s="131" t="s">
        <v>36</v>
      </c>
      <c r="C10" s="123">
        <f>'Bang diem danh gia'!FL10</f>
        <v>891.79321775629342</v>
      </c>
      <c r="D10" s="65">
        <f>'Bang diem danh gia'!CF10</f>
        <v>200</v>
      </c>
      <c r="E10" s="65">
        <f>'Bang diem danh gia'!DA10</f>
        <v>90</v>
      </c>
      <c r="F10" s="65">
        <f>'Bang diem danh gia'!DK10</f>
        <v>392.79321775629336</v>
      </c>
      <c r="G10" s="65">
        <f>'Bang diem danh gia'!EZ10</f>
        <v>80</v>
      </c>
      <c r="H10" s="270">
        <f>'Bang diem danh gia'!FI10</f>
        <v>39</v>
      </c>
      <c r="I10" s="59">
        <f>'Bang diem danh gia'!FJ10</f>
        <v>70</v>
      </c>
      <c r="J10" s="6">
        <f>'Bang diem danh gia'!FK10</f>
        <v>20</v>
      </c>
      <c r="K10" s="156">
        <f t="shared" si="0"/>
        <v>0.89179321775629339</v>
      </c>
      <c r="L10" s="124" t="str">
        <f t="shared" si="1"/>
        <v>Tốt</v>
      </c>
      <c r="M10" s="12"/>
      <c r="N10" s="12"/>
      <c r="O10" s="12"/>
      <c r="P10" s="12"/>
    </row>
    <row r="11" spans="1:16" ht="16.2" x14ac:dyDescent="0.35">
      <c r="A11" s="26">
        <v>4</v>
      </c>
      <c r="B11" s="131" t="s">
        <v>40</v>
      </c>
      <c r="C11" s="123">
        <f>'Bang diem danh gia'!FL14</f>
        <v>890.60830384971723</v>
      </c>
      <c r="D11" s="65">
        <f>'Bang diem danh gia'!CF14</f>
        <v>200</v>
      </c>
      <c r="E11" s="65">
        <f>'Bang diem danh gia'!DA14</f>
        <v>90</v>
      </c>
      <c r="F11" s="65">
        <f>'Bang diem danh gia'!DK14</f>
        <v>382.10830384971717</v>
      </c>
      <c r="G11" s="65">
        <f>'Bang diem danh gia'!EZ14</f>
        <v>80</v>
      </c>
      <c r="H11" s="270">
        <f>'Bang diem danh gia'!FI14</f>
        <v>38.5</v>
      </c>
      <c r="I11" s="59">
        <f>'Bang diem danh gia'!FJ14</f>
        <v>70</v>
      </c>
      <c r="J11" s="6">
        <f>'Bang diem danh gia'!FK14</f>
        <v>30</v>
      </c>
      <c r="K11" s="156">
        <f t="shared" si="0"/>
        <v>0.89060830384971723</v>
      </c>
      <c r="L11" s="124" t="str">
        <f t="shared" si="1"/>
        <v>Tốt</v>
      </c>
      <c r="M11" s="10"/>
      <c r="N11" s="10"/>
      <c r="O11" s="10"/>
    </row>
    <row r="12" spans="1:16" ht="16.2" x14ac:dyDescent="0.35">
      <c r="A12" s="26">
        <v>5</v>
      </c>
      <c r="B12" s="131" t="s">
        <v>42</v>
      </c>
      <c r="C12" s="123">
        <f>'Bang diem danh gia'!FL16</f>
        <v>883.96426878070827</v>
      </c>
      <c r="D12" s="65">
        <f>'Bang diem danh gia'!CF16</f>
        <v>200</v>
      </c>
      <c r="E12" s="65">
        <f>'Bang diem danh gia'!DA16</f>
        <v>80</v>
      </c>
      <c r="F12" s="65">
        <f>'Bang diem danh gia'!DK16</f>
        <v>380.62113152580622</v>
      </c>
      <c r="G12" s="65">
        <f>'Bang diem danh gia'!EZ16</f>
        <v>80</v>
      </c>
      <c r="H12" s="270">
        <f>'Bang diem danh gia'!FI16</f>
        <v>38.343137254901961</v>
      </c>
      <c r="I12" s="59">
        <f>'Bang diem danh gia'!FJ16</f>
        <v>80</v>
      </c>
      <c r="J12" s="6">
        <f>'Bang diem danh gia'!FK16</f>
        <v>25</v>
      </c>
      <c r="K12" s="156">
        <f t="shared" si="0"/>
        <v>0.88396426878070822</v>
      </c>
      <c r="L12" s="124" t="str">
        <f t="shared" si="1"/>
        <v>Tốt</v>
      </c>
      <c r="M12" s="10"/>
      <c r="N12" s="10"/>
      <c r="O12" s="10"/>
    </row>
    <row r="13" spans="1:16" ht="16.2" x14ac:dyDescent="0.35">
      <c r="A13" s="26">
        <v>6</v>
      </c>
      <c r="B13" s="267" t="s">
        <v>35</v>
      </c>
      <c r="C13" s="123">
        <f>'Bang diem danh gia'!FL9</f>
        <v>877.40906568121613</v>
      </c>
      <c r="D13" s="65">
        <f>'Bang diem danh gia'!CF9</f>
        <v>187.9</v>
      </c>
      <c r="E13" s="65">
        <f>'Bang diem danh gia'!DA9</f>
        <v>88.6</v>
      </c>
      <c r="F13" s="65">
        <f>'Bang diem danh gia'!DK9</f>
        <v>400.90906568121613</v>
      </c>
      <c r="G13" s="65">
        <f>'Bang diem danh gia'!EZ9</f>
        <v>70</v>
      </c>
      <c r="H13" s="270">
        <f>'Bang diem danh gia'!FI9</f>
        <v>39</v>
      </c>
      <c r="I13" s="59">
        <f>'Bang diem danh gia'!FJ9</f>
        <v>70</v>
      </c>
      <c r="J13" s="6">
        <f>'Bang diem danh gia'!FK9</f>
        <v>21</v>
      </c>
      <c r="K13" s="156">
        <f t="shared" si="0"/>
        <v>0.87740906568121613</v>
      </c>
      <c r="L13" s="124" t="str">
        <f t="shared" si="1"/>
        <v>Tốt</v>
      </c>
      <c r="M13" s="10"/>
      <c r="N13" s="10"/>
      <c r="O13" s="10"/>
    </row>
    <row r="14" spans="1:16" ht="16.2" x14ac:dyDescent="0.35">
      <c r="A14" s="26">
        <v>7</v>
      </c>
      <c r="B14" s="267" t="s">
        <v>38</v>
      </c>
      <c r="C14" s="123">
        <f>'Bang diem danh gia'!FL12</f>
        <v>865.9902564590011</v>
      </c>
      <c r="D14" s="65">
        <f>'Bang diem danh gia'!CF12</f>
        <v>200</v>
      </c>
      <c r="E14" s="65">
        <f>'Bang diem danh gia'!DA12</f>
        <v>90</v>
      </c>
      <c r="F14" s="65">
        <f>'Bang diem danh gia'!DK12</f>
        <v>366.4902564590011</v>
      </c>
      <c r="G14" s="65">
        <f>'Bang diem danh gia'!EZ12</f>
        <v>70</v>
      </c>
      <c r="H14" s="270">
        <f>'Bang diem danh gia'!FI12</f>
        <v>39.5</v>
      </c>
      <c r="I14" s="59">
        <f>'Bang diem danh gia'!FJ12</f>
        <v>80</v>
      </c>
      <c r="J14" s="6">
        <f>'Bang diem danh gia'!FK12</f>
        <v>20</v>
      </c>
      <c r="K14" s="156">
        <f t="shared" si="0"/>
        <v>0.86599025645900107</v>
      </c>
      <c r="L14" s="124" t="str">
        <f t="shared" si="1"/>
        <v>Tốt</v>
      </c>
      <c r="N14" s="10"/>
      <c r="O14" s="10"/>
    </row>
    <row r="15" spans="1:16" ht="16.2" x14ac:dyDescent="0.35">
      <c r="A15" s="26">
        <v>8</v>
      </c>
      <c r="B15" s="267" t="s">
        <v>37</v>
      </c>
      <c r="C15" s="123">
        <f>'Bang diem danh gia'!FL11</f>
        <v>852.90825252423087</v>
      </c>
      <c r="D15" s="65">
        <f>'Bang diem danh gia'!CF11</f>
        <v>200</v>
      </c>
      <c r="E15" s="65">
        <f>'Bang diem danh gia'!DA11</f>
        <v>90</v>
      </c>
      <c r="F15" s="65">
        <f>'Bang diem danh gia'!DK11</f>
        <v>350.90825252423087</v>
      </c>
      <c r="G15" s="65">
        <f>'Bang diem danh gia'!EZ11</f>
        <v>80</v>
      </c>
      <c r="H15" s="270">
        <f>'Bang diem danh gia'!FI11</f>
        <v>37</v>
      </c>
      <c r="I15" s="59">
        <f>'Bang diem danh gia'!FJ11</f>
        <v>60</v>
      </c>
      <c r="J15" s="6">
        <f>'Bang diem danh gia'!FK11</f>
        <v>35</v>
      </c>
      <c r="K15" s="156">
        <f t="shared" si="0"/>
        <v>0.85290825252423086</v>
      </c>
      <c r="L15" s="124" t="str">
        <f t="shared" si="1"/>
        <v>Tốt</v>
      </c>
      <c r="M15" s="10"/>
      <c r="N15" s="10"/>
      <c r="O15" s="10"/>
    </row>
    <row r="16" spans="1:16" x14ac:dyDescent="0.25">
      <c r="A16" s="97"/>
      <c r="I16" s="10"/>
      <c r="J16" s="10"/>
      <c r="K16" s="10"/>
      <c r="L16" s="10"/>
      <c r="M16" s="10"/>
      <c r="N16" s="10"/>
      <c r="O16" s="10"/>
    </row>
    <row r="17" spans="1:15" x14ac:dyDescent="0.25">
      <c r="A17" s="97"/>
      <c r="I17" s="10"/>
      <c r="J17" s="10"/>
      <c r="K17" s="10"/>
      <c r="L17" s="10"/>
      <c r="M17" s="10"/>
      <c r="N17" s="10"/>
      <c r="O17" s="10"/>
    </row>
    <row r="18" spans="1:15" x14ac:dyDescent="0.25">
      <c r="A18" s="98"/>
      <c r="I18" s="10"/>
      <c r="J18" s="10"/>
      <c r="K18" s="10"/>
      <c r="L18" s="10"/>
      <c r="M18" s="10"/>
      <c r="N18" s="10"/>
      <c r="O18" s="10"/>
    </row>
    <row r="19" spans="1:15" x14ac:dyDescent="0.25">
      <c r="I19" s="10"/>
      <c r="J19" s="10"/>
      <c r="K19" s="10"/>
      <c r="L19" s="10"/>
      <c r="M19" s="10"/>
      <c r="N19" s="10"/>
      <c r="O19" s="10"/>
    </row>
    <row r="20" spans="1:15" x14ac:dyDescent="0.25">
      <c r="I20" s="10"/>
      <c r="J20" s="10"/>
      <c r="K20" s="10"/>
      <c r="L20" s="10"/>
      <c r="M20" s="10"/>
      <c r="N20" s="10"/>
      <c r="O20" s="10"/>
    </row>
    <row r="21" spans="1:15" x14ac:dyDescent="0.25">
      <c r="I21" s="10"/>
      <c r="J21" s="10"/>
      <c r="K21" s="10"/>
      <c r="L21" s="10"/>
      <c r="M21" s="10"/>
      <c r="N21" s="10"/>
      <c r="O21" s="10"/>
    </row>
    <row r="22" spans="1:15" x14ac:dyDescent="0.25">
      <c r="I22" s="10"/>
      <c r="J22" s="10"/>
      <c r="K22" s="10"/>
      <c r="L22" s="10"/>
      <c r="M22" s="10"/>
      <c r="N22" s="10"/>
      <c r="O22" s="10"/>
    </row>
    <row r="23" spans="1:15" x14ac:dyDescent="0.25">
      <c r="I23" s="10"/>
      <c r="J23" s="10"/>
      <c r="K23" s="10"/>
      <c r="L23" s="10"/>
      <c r="M23" s="10"/>
      <c r="N23" s="10"/>
      <c r="O23" s="10"/>
    </row>
    <row r="24" spans="1:15" x14ac:dyDescent="0.25">
      <c r="I24" s="10"/>
      <c r="J24" s="10"/>
      <c r="K24" s="10"/>
      <c r="L24" s="10"/>
      <c r="M24" s="10"/>
      <c r="N24" s="10"/>
      <c r="O24" s="10"/>
    </row>
    <row r="25" spans="1:15" x14ac:dyDescent="0.25">
      <c r="I25" s="10"/>
      <c r="J25" s="10"/>
      <c r="K25" s="10"/>
      <c r="L25" s="10"/>
      <c r="M25" s="10"/>
      <c r="N25" s="10"/>
      <c r="O25" s="10"/>
    </row>
    <row r="26" spans="1:15" x14ac:dyDescent="0.25">
      <c r="I26" s="10"/>
      <c r="J26" s="10"/>
      <c r="K26" s="10"/>
      <c r="L26" s="10"/>
      <c r="M26" s="10"/>
      <c r="N26" s="10"/>
      <c r="O26" s="10"/>
    </row>
    <row r="27" spans="1:15" x14ac:dyDescent="0.25">
      <c r="I27" s="10"/>
      <c r="J27" s="10"/>
      <c r="K27" s="10"/>
      <c r="L27" s="10"/>
      <c r="M27" s="10"/>
      <c r="N27" s="10"/>
    </row>
    <row r="28" spans="1:15" x14ac:dyDescent="0.25">
      <c r="I28" s="10"/>
      <c r="J28" s="10"/>
      <c r="K28" s="10"/>
      <c r="L28" s="10"/>
      <c r="M28" s="10"/>
      <c r="N28" s="10"/>
    </row>
    <row r="29" spans="1:15" x14ac:dyDescent="0.25">
      <c r="I29" s="10"/>
      <c r="J29" s="10"/>
      <c r="K29" s="10"/>
      <c r="L29" s="10"/>
      <c r="M29" s="10"/>
      <c r="N29" s="10"/>
    </row>
    <row r="30" spans="1:15" x14ac:dyDescent="0.25">
      <c r="I30" s="10"/>
      <c r="J30" s="10"/>
      <c r="K30" s="10"/>
      <c r="L30" s="10"/>
      <c r="M30" s="10"/>
      <c r="N30" s="10"/>
    </row>
    <row r="31" spans="1:15" x14ac:dyDescent="0.25">
      <c r="I31" s="10"/>
      <c r="J31" s="10"/>
      <c r="K31" s="10"/>
      <c r="L31" s="10"/>
      <c r="M31" s="10"/>
      <c r="N31" s="10"/>
    </row>
    <row r="32" spans="1:15" x14ac:dyDescent="0.25">
      <c r="I32" s="10"/>
      <c r="J32" s="10"/>
      <c r="K32" s="10"/>
      <c r="L32" s="10"/>
      <c r="M32" s="10"/>
      <c r="N32" s="10"/>
    </row>
    <row r="33" spans="9:14" x14ac:dyDescent="0.25">
      <c r="I33" s="10"/>
      <c r="J33" s="10"/>
      <c r="K33" s="10"/>
      <c r="L33" s="10"/>
      <c r="M33" s="10"/>
      <c r="N33" s="10"/>
    </row>
    <row r="34" spans="9:14" x14ac:dyDescent="0.25">
      <c r="I34" s="10"/>
      <c r="J34" s="10"/>
      <c r="K34" s="10"/>
      <c r="L34" s="10"/>
      <c r="M34" s="10"/>
      <c r="N34" s="10"/>
    </row>
    <row r="35" spans="9:14" x14ac:dyDescent="0.25">
      <c r="I35" s="10"/>
      <c r="J35" s="10"/>
      <c r="K35" s="10"/>
      <c r="L35" s="10"/>
      <c r="M35" s="10"/>
      <c r="N35" s="10"/>
    </row>
    <row r="36" spans="9:14" x14ac:dyDescent="0.25">
      <c r="I36" s="10"/>
      <c r="J36" s="10"/>
      <c r="K36" s="10"/>
      <c r="L36" s="10"/>
      <c r="M36" s="10"/>
      <c r="N36" s="10"/>
    </row>
    <row r="37" spans="9:14" x14ac:dyDescent="0.25">
      <c r="I37" s="10"/>
      <c r="J37" s="10"/>
      <c r="K37" s="10"/>
      <c r="L37" s="10"/>
      <c r="M37" s="10"/>
      <c r="N37" s="10"/>
    </row>
    <row r="38" spans="9:14" x14ac:dyDescent="0.25">
      <c r="I38" s="10"/>
      <c r="J38" s="10"/>
      <c r="K38" s="10"/>
      <c r="L38" s="10"/>
      <c r="M38" s="10"/>
      <c r="N38" s="10"/>
    </row>
    <row r="39" spans="9:14" x14ac:dyDescent="0.25">
      <c r="I39" s="10"/>
      <c r="J39" s="10"/>
      <c r="K39" s="10"/>
      <c r="L39" s="10"/>
      <c r="M39" s="10"/>
      <c r="N39" s="10"/>
    </row>
    <row r="40" spans="9:14" x14ac:dyDescent="0.25">
      <c r="I40" s="10"/>
      <c r="J40" s="10"/>
      <c r="K40" s="10"/>
      <c r="L40" s="10"/>
      <c r="M40" s="10"/>
      <c r="N40" s="10"/>
    </row>
    <row r="41" spans="9:14" x14ac:dyDescent="0.25">
      <c r="I41" s="10"/>
      <c r="J41" s="10"/>
      <c r="K41" s="10"/>
      <c r="L41" s="10"/>
      <c r="M41" s="10"/>
      <c r="N41" s="10"/>
    </row>
    <row r="42" spans="9:14" x14ac:dyDescent="0.25">
      <c r="I42" s="10"/>
      <c r="J42" s="10"/>
      <c r="K42" s="10"/>
      <c r="L42" s="10"/>
      <c r="M42" s="10"/>
      <c r="N42" s="10"/>
    </row>
    <row r="43" spans="9:14" x14ac:dyDescent="0.25">
      <c r="I43" s="10"/>
      <c r="J43" s="10"/>
      <c r="K43" s="10"/>
      <c r="L43" s="10"/>
      <c r="M43" s="10"/>
      <c r="N43" s="10"/>
    </row>
  </sheetData>
  <sortState ref="B9:L15">
    <sortCondition descending="1" ref="K8:K15"/>
  </sortState>
  <mergeCells count="6">
    <mergeCell ref="L6:L7"/>
    <mergeCell ref="A2:L2"/>
    <mergeCell ref="A6:A7"/>
    <mergeCell ref="B6:B7"/>
    <mergeCell ref="C6:C7"/>
    <mergeCell ref="D6:K6"/>
  </mergeCells>
  <phoneticPr fontId="1" type="noConversion"/>
  <pageMargins left="0.75" right="0.75" top="1" bottom="1" header="0.5" footer="0.5"/>
  <pageSetup orientation="portrait" verticalDpi="1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9"/>
  <sheetViews>
    <sheetView workbookViewId="0">
      <selection activeCell="D23" sqref="D23"/>
    </sheetView>
  </sheetViews>
  <sheetFormatPr defaultColWidth="9.109375" defaultRowHeight="13.2" x14ac:dyDescent="0.25"/>
  <cols>
    <col min="1" max="1" width="5.109375" style="132" bestFit="1" customWidth="1"/>
    <col min="2" max="2" width="36.88671875" style="132" bestFit="1" customWidth="1"/>
    <col min="3" max="3" width="11" style="132" bestFit="1" customWidth="1"/>
    <col min="4" max="4" width="11" style="132" customWidth="1"/>
    <col min="5" max="5" width="10.33203125" style="132" customWidth="1"/>
    <col min="6" max="6" width="11" style="132" customWidth="1"/>
    <col min="7" max="7" width="8.33203125" style="132" customWidth="1"/>
    <col min="8" max="8" width="5.109375" style="132" bestFit="1" customWidth="1"/>
    <col min="9" max="9" width="37.109375" style="132" customWidth="1"/>
    <col min="10" max="10" width="11" style="132" bestFit="1" customWidth="1"/>
    <col min="11" max="11" width="11" style="132" customWidth="1"/>
    <col min="12" max="12" width="10.109375" style="132" bestFit="1" customWidth="1"/>
    <col min="13" max="13" width="10.109375" style="132" customWidth="1"/>
    <col min="14" max="14" width="4.88671875" style="132" customWidth="1"/>
    <col min="15" max="15" width="5.109375" style="132" bestFit="1" customWidth="1"/>
    <col min="16" max="16" width="35.109375" style="132" customWidth="1"/>
    <col min="17" max="19" width="11" style="132" customWidth="1"/>
    <col min="20" max="20" width="10.109375" style="132" bestFit="1" customWidth="1"/>
    <col min="21" max="16384" width="9.109375" style="132"/>
  </cols>
  <sheetData>
    <row r="2" spans="1:21" ht="15.6" x14ac:dyDescent="0.25">
      <c r="A2" s="341" t="s">
        <v>251</v>
      </c>
      <c r="B2" s="341"/>
      <c r="C2" s="341"/>
      <c r="D2" s="341"/>
      <c r="E2" s="341"/>
      <c r="F2" s="341"/>
      <c r="G2" s="341"/>
      <c r="H2" s="341"/>
      <c r="I2" s="341"/>
      <c r="J2" s="341"/>
      <c r="K2" s="341"/>
      <c r="L2" s="341"/>
      <c r="M2" s="341"/>
      <c r="N2" s="341"/>
      <c r="O2" s="341"/>
      <c r="P2" s="341"/>
      <c r="Q2" s="341"/>
      <c r="R2" s="341"/>
      <c r="S2" s="341"/>
      <c r="T2" s="341"/>
    </row>
    <row r="4" spans="1:21" ht="15.6" x14ac:dyDescent="0.3">
      <c r="A4" s="141"/>
      <c r="B4" s="139"/>
      <c r="C4" s="140"/>
      <c r="D4" s="140"/>
      <c r="E4" s="138"/>
      <c r="F4" s="138"/>
      <c r="G4" s="134"/>
      <c r="H4" s="141"/>
      <c r="I4" s="139"/>
      <c r="J4" s="140"/>
      <c r="K4" s="140"/>
      <c r="L4" s="138"/>
      <c r="M4" s="138"/>
      <c r="N4" s="135"/>
      <c r="O4" s="141"/>
      <c r="P4" s="139"/>
      <c r="Q4" s="140"/>
      <c r="R4" s="140"/>
      <c r="S4" s="140"/>
      <c r="T4" s="138"/>
    </row>
    <row r="5" spans="1:21" ht="15.6" x14ac:dyDescent="0.3">
      <c r="A5" s="342" t="s">
        <v>119</v>
      </c>
      <c r="B5" s="342"/>
      <c r="C5" s="342"/>
      <c r="D5" s="342"/>
      <c r="E5" s="342"/>
      <c r="F5" s="154"/>
      <c r="H5" s="342" t="s">
        <v>120</v>
      </c>
      <c r="I5" s="342"/>
      <c r="J5" s="342"/>
      <c r="K5" s="342"/>
      <c r="L5" s="342"/>
      <c r="M5" s="154"/>
      <c r="N5" s="142"/>
      <c r="O5" s="342" t="s">
        <v>121</v>
      </c>
      <c r="P5" s="342"/>
      <c r="Q5" s="342"/>
      <c r="R5" s="342"/>
      <c r="S5" s="342"/>
      <c r="T5" s="342"/>
    </row>
    <row r="6" spans="1:21" ht="15.6" x14ac:dyDescent="0.3">
      <c r="A6" s="138"/>
      <c r="B6" s="143"/>
      <c r="C6" s="144"/>
      <c r="D6" s="144"/>
      <c r="E6" s="143"/>
      <c r="F6" s="143"/>
      <c r="G6" s="145"/>
      <c r="H6" s="142"/>
      <c r="I6" s="142"/>
      <c r="J6" s="142"/>
      <c r="K6" s="142"/>
      <c r="L6" s="142"/>
      <c r="M6" s="142"/>
      <c r="N6" s="142"/>
    </row>
    <row r="7" spans="1:21" ht="15.6" x14ac:dyDescent="0.3">
      <c r="A7" s="133" t="s">
        <v>0</v>
      </c>
      <c r="B7" s="133" t="s">
        <v>31</v>
      </c>
      <c r="C7" s="133" t="s">
        <v>1</v>
      </c>
      <c r="D7" s="133" t="s">
        <v>249</v>
      </c>
      <c r="E7" s="133" t="s">
        <v>3</v>
      </c>
      <c r="F7" s="155"/>
      <c r="H7" s="133" t="s">
        <v>0</v>
      </c>
      <c r="I7" s="133" t="s">
        <v>31</v>
      </c>
      <c r="J7" s="133" t="s">
        <v>1</v>
      </c>
      <c r="K7" s="133" t="s">
        <v>249</v>
      </c>
      <c r="L7" s="133" t="s">
        <v>3</v>
      </c>
      <c r="M7" s="155"/>
      <c r="O7" s="133" t="s">
        <v>0</v>
      </c>
      <c r="P7" s="133" t="s">
        <v>31</v>
      </c>
      <c r="Q7" s="133" t="s">
        <v>1</v>
      </c>
      <c r="R7" s="133" t="s">
        <v>249</v>
      </c>
      <c r="S7" s="133" t="s">
        <v>3</v>
      </c>
    </row>
    <row r="8" spans="1:21" ht="15.6" x14ac:dyDescent="0.3">
      <c r="A8" s="136">
        <v>1</v>
      </c>
      <c r="B8" s="152" t="s">
        <v>39</v>
      </c>
      <c r="C8" s="137">
        <f>'Bang diem danh gia'!FL13</f>
        <v>915.22762632934428</v>
      </c>
      <c r="D8" s="276">
        <f t="shared" ref="D8:D15" si="0">C8/1000</f>
        <v>0.91522762632934429</v>
      </c>
      <c r="E8" s="146" t="str">
        <f>'Bang diem danh gia'!FN13</f>
        <v>Tốt</v>
      </c>
      <c r="F8" s="158"/>
      <c r="H8" s="136">
        <v>1</v>
      </c>
      <c r="I8" s="152" t="s">
        <v>38</v>
      </c>
      <c r="J8" s="313">
        <f>'Bang diem danh gia'!CY26</f>
        <v>39.5</v>
      </c>
      <c r="K8" s="276">
        <f t="shared" ref="K8:K15" si="1">J8/40</f>
        <v>0.98750000000000004</v>
      </c>
      <c r="L8" s="146" t="str">
        <f>'Bang diem danh gia'!DA26</f>
        <v>Tốt</v>
      </c>
      <c r="M8" s="159"/>
      <c r="O8" s="136">
        <v>1</v>
      </c>
      <c r="P8" s="152" t="s">
        <v>38</v>
      </c>
      <c r="Q8" s="157">
        <f>'Bang diem danh gia'!S39</f>
        <v>80</v>
      </c>
      <c r="R8" s="277">
        <f t="shared" ref="R8:R15" si="2">Q8/100</f>
        <v>0.8</v>
      </c>
      <c r="S8" s="146" t="str">
        <f>'Bang diem danh gia'!U39</f>
        <v>Khá</v>
      </c>
      <c r="U8" s="160"/>
    </row>
    <row r="9" spans="1:21" ht="15.6" x14ac:dyDescent="0.3">
      <c r="A9" s="136">
        <v>2</v>
      </c>
      <c r="B9" s="153" t="s">
        <v>41</v>
      </c>
      <c r="C9" s="137">
        <f>'Bang diem danh gia'!FL15</f>
        <v>913.909513397811</v>
      </c>
      <c r="D9" s="276">
        <f t="shared" si="0"/>
        <v>0.91390951339781101</v>
      </c>
      <c r="E9" s="146" t="str">
        <f>'Bang diem danh gia'!FN15</f>
        <v>Tốt</v>
      </c>
      <c r="F9" s="158"/>
      <c r="H9" s="136">
        <v>2</v>
      </c>
      <c r="I9" s="152" t="s">
        <v>35</v>
      </c>
      <c r="J9" s="313">
        <f>'Bang diem danh gia'!CY23</f>
        <v>39</v>
      </c>
      <c r="K9" s="276">
        <f t="shared" si="1"/>
        <v>0.97499999999999998</v>
      </c>
      <c r="L9" s="146" t="str">
        <f>'Bang diem danh gia'!DA23</f>
        <v>Tốt</v>
      </c>
      <c r="M9" s="159"/>
      <c r="O9" s="136">
        <v>2</v>
      </c>
      <c r="P9" s="131" t="s">
        <v>42</v>
      </c>
      <c r="Q9" s="157">
        <f>'Bang diem danh gia'!S43</f>
        <v>80</v>
      </c>
      <c r="R9" s="277">
        <f t="shared" si="2"/>
        <v>0.8</v>
      </c>
      <c r="S9" s="146" t="str">
        <f>'Bang diem danh gia'!U43</f>
        <v>Khá</v>
      </c>
      <c r="U9" s="160"/>
    </row>
    <row r="10" spans="1:21" ht="15.6" x14ac:dyDescent="0.3">
      <c r="A10" s="136">
        <v>3</v>
      </c>
      <c r="B10" s="153" t="s">
        <v>36</v>
      </c>
      <c r="C10" s="137">
        <f>'Bang diem danh gia'!FL10</f>
        <v>891.79321775629342</v>
      </c>
      <c r="D10" s="276">
        <f t="shared" si="0"/>
        <v>0.89179321775629339</v>
      </c>
      <c r="E10" s="146" t="str">
        <f>'Bang diem danh gia'!FN10</f>
        <v>Tốt</v>
      </c>
      <c r="F10" s="158"/>
      <c r="H10" s="136">
        <v>3</v>
      </c>
      <c r="I10" s="153" t="s">
        <v>36</v>
      </c>
      <c r="J10" s="313">
        <f>'Bang diem danh gia'!CY24</f>
        <v>39</v>
      </c>
      <c r="K10" s="276">
        <f t="shared" si="1"/>
        <v>0.97499999999999998</v>
      </c>
      <c r="L10" s="146" t="str">
        <f>'Bang diem danh gia'!DA24</f>
        <v>Tốt</v>
      </c>
      <c r="M10" s="159"/>
      <c r="O10" s="136">
        <v>3</v>
      </c>
      <c r="P10" s="152" t="s">
        <v>35</v>
      </c>
      <c r="Q10" s="157">
        <f>'Bang diem danh gia'!S36</f>
        <v>70</v>
      </c>
      <c r="R10" s="277">
        <f t="shared" si="2"/>
        <v>0.7</v>
      </c>
      <c r="S10" s="146" t="str">
        <f>'Bang diem danh gia'!U36</f>
        <v>Khá</v>
      </c>
      <c r="U10" s="160"/>
    </row>
    <row r="11" spans="1:21" ht="15.6" x14ac:dyDescent="0.3">
      <c r="A11" s="136">
        <v>4</v>
      </c>
      <c r="B11" s="153" t="s">
        <v>40</v>
      </c>
      <c r="C11" s="137">
        <f>'Bang diem danh gia'!FL14</f>
        <v>890.60830384971723</v>
      </c>
      <c r="D11" s="276">
        <f t="shared" si="0"/>
        <v>0.89060830384971723</v>
      </c>
      <c r="E11" s="146" t="str">
        <f>'Bang diem danh gia'!FN14</f>
        <v>Tốt</v>
      </c>
      <c r="F11" s="158"/>
      <c r="H11" s="136">
        <v>4</v>
      </c>
      <c r="I11" s="153" t="s">
        <v>40</v>
      </c>
      <c r="J11" s="313">
        <f>'Bang diem danh gia'!CY28</f>
        <v>38.5</v>
      </c>
      <c r="K11" s="276">
        <f t="shared" si="1"/>
        <v>0.96250000000000002</v>
      </c>
      <c r="L11" s="146" t="str">
        <f>'Bang diem danh gia'!DA28</f>
        <v>Tốt</v>
      </c>
      <c r="M11" s="159"/>
      <c r="O11" s="136">
        <v>4</v>
      </c>
      <c r="P11" s="153" t="s">
        <v>36</v>
      </c>
      <c r="Q11" s="157">
        <f>'Bang diem danh gia'!S37</f>
        <v>70</v>
      </c>
      <c r="R11" s="277">
        <f t="shared" si="2"/>
        <v>0.7</v>
      </c>
      <c r="S11" s="146" t="str">
        <f>'Bang diem danh gia'!U37</f>
        <v>Khá</v>
      </c>
      <c r="U11" s="160"/>
    </row>
    <row r="12" spans="1:21" ht="15.6" x14ac:dyDescent="0.3">
      <c r="A12" s="136">
        <v>5</v>
      </c>
      <c r="B12" s="131" t="s">
        <v>42</v>
      </c>
      <c r="C12" s="137">
        <f>'Bang diem danh gia'!FL16</f>
        <v>883.96426878070827</v>
      </c>
      <c r="D12" s="276">
        <f t="shared" si="0"/>
        <v>0.88396426878070822</v>
      </c>
      <c r="E12" s="146" t="str">
        <f>'Bang diem danh gia'!FN16</f>
        <v>Tốt</v>
      </c>
      <c r="F12" s="158"/>
      <c r="H12" s="136">
        <v>5</v>
      </c>
      <c r="I12" s="131" t="s">
        <v>42</v>
      </c>
      <c r="J12" s="313">
        <f>'Bang diem danh gia'!CY30</f>
        <v>38.343137254901961</v>
      </c>
      <c r="K12" s="276">
        <f t="shared" si="1"/>
        <v>0.95857843137254906</v>
      </c>
      <c r="L12" s="146" t="str">
        <f>'Bang diem danh gia'!DA30</f>
        <v>Tốt</v>
      </c>
      <c r="M12" s="159"/>
      <c r="O12" s="136">
        <v>5</v>
      </c>
      <c r="P12" s="153" t="s">
        <v>40</v>
      </c>
      <c r="Q12" s="157">
        <f>'Bang diem danh gia'!S41</f>
        <v>70</v>
      </c>
      <c r="R12" s="277">
        <f t="shared" si="2"/>
        <v>0.7</v>
      </c>
      <c r="S12" s="146" t="str">
        <f>'Bang diem danh gia'!U41</f>
        <v>Khá</v>
      </c>
      <c r="U12" s="160"/>
    </row>
    <row r="13" spans="1:21" ht="15.6" x14ac:dyDescent="0.3">
      <c r="A13" s="136">
        <v>6</v>
      </c>
      <c r="B13" s="152" t="s">
        <v>35</v>
      </c>
      <c r="C13" s="137">
        <f>'Bang diem danh gia'!FL9</f>
        <v>877.40906568121613</v>
      </c>
      <c r="D13" s="276">
        <f t="shared" si="0"/>
        <v>0.87740906568121613</v>
      </c>
      <c r="E13" s="146" t="str">
        <f>'Bang diem danh gia'!FN9</f>
        <v>Tốt</v>
      </c>
      <c r="F13" s="158"/>
      <c r="H13" s="136">
        <v>6</v>
      </c>
      <c r="I13" s="152" t="s">
        <v>37</v>
      </c>
      <c r="J13" s="313">
        <f>'Bang diem danh gia'!CY25</f>
        <v>37</v>
      </c>
      <c r="K13" s="276">
        <f t="shared" si="1"/>
        <v>0.92500000000000004</v>
      </c>
      <c r="L13" s="146" t="str">
        <f>'Bang diem danh gia'!DA25</f>
        <v>Tốt</v>
      </c>
      <c r="M13" s="159"/>
      <c r="O13" s="136">
        <v>6</v>
      </c>
      <c r="P13" s="153" t="s">
        <v>41</v>
      </c>
      <c r="Q13" s="157">
        <f>'Bang diem danh gia'!S42</f>
        <v>70</v>
      </c>
      <c r="R13" s="277">
        <f t="shared" si="2"/>
        <v>0.7</v>
      </c>
      <c r="S13" s="146" t="str">
        <f>'Bang diem danh gia'!U42</f>
        <v>Khá</v>
      </c>
      <c r="U13" s="160"/>
    </row>
    <row r="14" spans="1:21" ht="15.6" x14ac:dyDescent="0.3">
      <c r="A14" s="136">
        <v>7</v>
      </c>
      <c r="B14" s="152" t="s">
        <v>38</v>
      </c>
      <c r="C14" s="137">
        <f>'Bang diem danh gia'!FL12</f>
        <v>865.9902564590011</v>
      </c>
      <c r="D14" s="276">
        <f t="shared" si="0"/>
        <v>0.86599025645900107</v>
      </c>
      <c r="E14" s="146" t="str">
        <f>'Bang diem danh gia'!FN12</f>
        <v>Tốt</v>
      </c>
      <c r="F14" s="158"/>
      <c r="H14" s="136">
        <v>7</v>
      </c>
      <c r="I14" s="153" t="s">
        <v>41</v>
      </c>
      <c r="J14" s="313">
        <f>'Bang diem danh gia'!CY29</f>
        <v>36.5</v>
      </c>
      <c r="K14" s="276">
        <f t="shared" si="1"/>
        <v>0.91249999999999998</v>
      </c>
      <c r="L14" s="146" t="str">
        <f>'Bang diem danh gia'!DA29</f>
        <v>Tốt</v>
      </c>
      <c r="M14" s="159"/>
      <c r="O14" s="136">
        <v>7</v>
      </c>
      <c r="P14" s="152" t="s">
        <v>39</v>
      </c>
      <c r="Q14" s="157">
        <f>'Bang diem danh gia'!S40</f>
        <v>70</v>
      </c>
      <c r="R14" s="277">
        <f t="shared" si="2"/>
        <v>0.7</v>
      </c>
      <c r="S14" s="146" t="str">
        <f>'Bang diem danh gia'!U40</f>
        <v>Khá</v>
      </c>
      <c r="U14" s="160"/>
    </row>
    <row r="15" spans="1:21" ht="15.6" x14ac:dyDescent="0.3">
      <c r="A15" s="136">
        <v>8</v>
      </c>
      <c r="B15" s="152" t="s">
        <v>37</v>
      </c>
      <c r="C15" s="137">
        <f>'Bang diem danh gia'!FL11</f>
        <v>852.90825252423087</v>
      </c>
      <c r="D15" s="276">
        <f t="shared" si="0"/>
        <v>0.85290825252423086</v>
      </c>
      <c r="E15" s="146" t="str">
        <f>'Bang diem danh gia'!FN11</f>
        <v>Tốt</v>
      </c>
      <c r="F15" s="158"/>
      <c r="H15" s="136">
        <v>8</v>
      </c>
      <c r="I15" s="152" t="s">
        <v>39</v>
      </c>
      <c r="J15" s="313">
        <f>'Bang diem danh gia'!CY27</f>
        <v>36</v>
      </c>
      <c r="K15" s="276">
        <f t="shared" si="1"/>
        <v>0.9</v>
      </c>
      <c r="L15" s="146" t="str">
        <f>'Bang diem danh gia'!DA27</f>
        <v>Tốt</v>
      </c>
      <c r="M15" s="159"/>
      <c r="O15" s="136">
        <v>8</v>
      </c>
      <c r="P15" s="152" t="s">
        <v>37</v>
      </c>
      <c r="Q15" s="157">
        <f>'Bang diem danh gia'!S38</f>
        <v>60</v>
      </c>
      <c r="R15" s="277">
        <f t="shared" si="2"/>
        <v>0.6</v>
      </c>
      <c r="S15" s="146" t="str">
        <f>'Bang diem danh gia'!U38</f>
        <v>Trung bình</v>
      </c>
      <c r="U15" s="160"/>
    </row>
    <row r="16" spans="1:21" ht="15.6" x14ac:dyDescent="0.3">
      <c r="A16" s="138"/>
      <c r="B16" s="147"/>
      <c r="C16" s="148"/>
      <c r="D16" s="148"/>
      <c r="E16" s="148"/>
      <c r="F16" s="148"/>
      <c r="H16" s="142"/>
      <c r="I16" s="142"/>
      <c r="J16" s="142"/>
      <c r="K16" s="142"/>
    </row>
    <row r="17" spans="1:26" ht="15.6" x14ac:dyDescent="0.3">
      <c r="A17" s="149"/>
      <c r="B17" s="149"/>
      <c r="C17" s="149"/>
      <c r="D17" s="149"/>
      <c r="E17" s="149"/>
      <c r="F17" s="149"/>
      <c r="G17" s="150"/>
      <c r="H17" s="141"/>
      <c r="I17" s="150"/>
      <c r="J17" s="150"/>
      <c r="K17" s="150"/>
      <c r="L17" s="150"/>
      <c r="M17" s="150"/>
      <c r="N17" s="150"/>
      <c r="O17" s="141"/>
      <c r="P17" s="150"/>
      <c r="Q17" s="150"/>
      <c r="R17" s="150"/>
      <c r="S17" s="150"/>
      <c r="T17" s="150"/>
      <c r="U17" s="150"/>
      <c r="V17" s="150"/>
      <c r="W17" s="150"/>
      <c r="X17" s="150"/>
      <c r="Y17" s="150"/>
      <c r="Z17" s="150"/>
    </row>
    <row r="18" spans="1:26" x14ac:dyDescent="0.25">
      <c r="A18" s="142"/>
      <c r="B18" s="142"/>
      <c r="C18" s="142"/>
      <c r="D18" s="142"/>
      <c r="E18" s="142"/>
      <c r="F18" s="142"/>
    </row>
    <row r="19" spans="1:26" x14ac:dyDescent="0.25">
      <c r="A19" s="151"/>
      <c r="B19" s="142"/>
      <c r="C19" s="142"/>
      <c r="D19" s="142"/>
      <c r="E19" s="142"/>
      <c r="F19" s="142"/>
    </row>
  </sheetData>
  <sortState ref="P8:S15">
    <sortCondition descending="1" ref="R8:R15"/>
  </sortState>
  <mergeCells count="4">
    <mergeCell ref="A2:T2"/>
    <mergeCell ref="A5:E5"/>
    <mergeCell ref="H5:L5"/>
    <mergeCell ref="O5:T5"/>
  </mergeCells>
  <pageMargins left="0.75" right="0.75" top="1" bottom="1" header="0.5" footer="0.5"/>
  <pageSetup orientation="portrait" verticalDpi="1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Bang diem danh gia</vt:lpstr>
      <vt:lpstr>Ket qua chi tiet</vt:lpstr>
      <vt:lpstr>Ket qua xep loai</vt:lpstr>
    </vt:vector>
  </TitlesOfParts>
  <Company>TCC.org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Chuong Nguyet</dc:creator>
  <cp:lastModifiedBy>Admin</cp:lastModifiedBy>
  <cp:lastPrinted>2017-12-19T02:29:05Z</cp:lastPrinted>
  <dcterms:created xsi:type="dcterms:W3CDTF">2011-11-15T09:00:03Z</dcterms:created>
  <dcterms:modified xsi:type="dcterms:W3CDTF">2020-01-02T02:13:29Z</dcterms:modified>
</cp:coreProperties>
</file>